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150" windowWidth="21225" windowHeight="12750" tabRatio="790"/>
  </bookViews>
  <sheets>
    <sheet name="№ 2" sheetId="11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_xlnm.Print_Titles" localSheetId="0">'№ 2'!$5:$5</definedName>
    <definedName name="_xlnm.Print_Area" localSheetId="0">'№ 2'!$A$1:$H$269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</workbook>
</file>

<file path=xl/calcChain.xml><?xml version="1.0" encoding="utf-8"?>
<calcChain xmlns="http://schemas.openxmlformats.org/spreadsheetml/2006/main">
  <c r="H22" i="11"/>
  <c r="G22"/>
  <c r="H213" l="1"/>
  <c r="G213"/>
  <c r="H277" l="1"/>
  <c r="G277"/>
  <c r="F277"/>
  <c r="H273"/>
  <c r="G273"/>
  <c r="F273"/>
  <c r="H276" l="1"/>
  <c r="G276" s="1"/>
  <c r="F276" s="1"/>
  <c r="H275" s="1"/>
  <c r="G275" s="1"/>
  <c r="F275" s="1"/>
  <c r="H272"/>
  <c r="G272" s="1"/>
  <c r="F272" s="1"/>
  <c r="H271" s="1"/>
  <c r="G264"/>
  <c r="G263"/>
  <c r="G262"/>
  <c r="H262" s="1"/>
  <c r="F261"/>
  <c r="H260"/>
  <c r="H259" s="1"/>
  <c r="G260"/>
  <c r="F257"/>
  <c r="F251"/>
  <c r="H250"/>
  <c r="G250"/>
  <c r="F248"/>
  <c r="H247"/>
  <c r="G247"/>
  <c r="F250" l="1"/>
  <c r="H246"/>
  <c r="H245" s="1"/>
  <c r="G245" s="1"/>
  <c r="G246"/>
  <c r="F260"/>
  <c r="G271"/>
  <c r="H270"/>
  <c r="G259"/>
  <c r="F247"/>
  <c r="H263"/>
  <c r="H234"/>
  <c r="G234"/>
  <c r="F234"/>
  <c r="H229"/>
  <c r="G229"/>
  <c r="F229"/>
  <c r="H227"/>
  <c r="G227"/>
  <c r="F227"/>
  <c r="H221" s="1"/>
  <c r="G221"/>
  <c r="H220" s="1"/>
  <c r="G220"/>
  <c r="G219"/>
  <c r="H218" s="1"/>
  <c r="G218"/>
  <c r="G217"/>
  <c r="G216"/>
  <c r="G215"/>
  <c r="H214"/>
  <c r="G214"/>
  <c r="F213"/>
  <c r="H212" s="1"/>
  <c r="G212"/>
  <c r="G201"/>
  <c r="H201" s="1"/>
  <c r="F200"/>
  <c r="H199" s="1"/>
  <c r="G199"/>
  <c r="F191"/>
  <c r="F190" s="1"/>
  <c r="H190"/>
  <c r="G190"/>
  <c r="H189"/>
  <c r="G189"/>
  <c r="H187"/>
  <c r="G187"/>
  <c r="F187"/>
  <c r="H186" s="1"/>
  <c r="G186" s="1"/>
  <c r="F186" s="1"/>
  <c r="H177"/>
  <c r="G177"/>
  <c r="H176"/>
  <c r="H175" s="1"/>
  <c r="G175" s="1"/>
  <c r="F175" s="1"/>
  <c r="H174" s="1"/>
  <c r="G174" s="1"/>
  <c r="F174" s="1"/>
  <c r="F176"/>
  <c r="H215" l="1"/>
  <c r="H219"/>
  <c r="H217"/>
  <c r="H216"/>
  <c r="F246"/>
  <c r="F271"/>
  <c r="F270" s="1"/>
  <c r="H264" s="1"/>
  <c r="G270"/>
  <c r="H233"/>
  <c r="G233" s="1"/>
  <c r="F233" s="1"/>
  <c r="H232" s="1"/>
  <c r="G232" s="1"/>
  <c r="F232" s="1"/>
  <c r="F259"/>
  <c r="F212"/>
  <c r="F189"/>
  <c r="F245"/>
  <c r="F199"/>
  <c r="H198" s="1"/>
  <c r="G198" s="1"/>
  <c r="F198" s="1"/>
  <c r="H244"/>
  <c r="G244" s="1"/>
  <c r="H211"/>
  <c r="G211"/>
  <c r="F244" l="1"/>
  <c r="H243" s="1"/>
  <c r="G243" s="1"/>
  <c r="F243" s="1"/>
  <c r="H173"/>
  <c r="H172" s="1"/>
  <c r="H171" s="1"/>
  <c r="F211"/>
  <c r="F173" s="1"/>
  <c r="G173"/>
  <c r="G172" s="1"/>
  <c r="F162"/>
  <c r="H161"/>
  <c r="G161"/>
  <c r="F153"/>
  <c r="H152"/>
  <c r="G152"/>
  <c r="H145"/>
  <c r="H144" s="1"/>
  <c r="G145"/>
  <c r="G144" s="1"/>
  <c r="F144" s="1"/>
  <c r="F145"/>
  <c r="H138"/>
  <c r="G138"/>
  <c r="F138"/>
  <c r="H137"/>
  <c r="G137"/>
  <c r="F137"/>
  <c r="H134"/>
  <c r="H133" s="1"/>
  <c r="G134"/>
  <c r="G133" s="1"/>
  <c r="F133" s="1"/>
  <c r="F134"/>
  <c r="F132"/>
  <c r="H132" l="1"/>
  <c r="G132" s="1"/>
  <c r="G131" s="1"/>
  <c r="F131" s="1"/>
  <c r="F172"/>
  <c r="H143"/>
  <c r="H142" s="1"/>
  <c r="G143"/>
  <c r="F161"/>
  <c r="H160" s="1"/>
  <c r="G160" s="1"/>
  <c r="F160" s="1"/>
  <c r="F152"/>
  <c r="H151" s="1"/>
  <c r="G151" s="1"/>
  <c r="F151" s="1"/>
  <c r="G171"/>
  <c r="F171" s="1"/>
  <c r="H122"/>
  <c r="G122"/>
  <c r="F122"/>
  <c r="H118"/>
  <c r="G118"/>
  <c r="F118"/>
  <c r="H121" l="1"/>
  <c r="G121" s="1"/>
  <c r="F121" s="1"/>
  <c r="H120" s="1"/>
  <c r="G120" s="1"/>
  <c r="F120" s="1"/>
  <c r="H131"/>
  <c r="H130" s="1"/>
  <c r="G130" s="1"/>
  <c r="F130" s="1"/>
  <c r="H129" s="1"/>
  <c r="G129" s="1"/>
  <c r="F129" s="1"/>
  <c r="F143"/>
  <c r="F142" s="1"/>
  <c r="H141" s="1"/>
  <c r="G141" s="1"/>
  <c r="F141" s="1"/>
  <c r="H140" s="1"/>
  <c r="G142"/>
  <c r="H117"/>
  <c r="H110"/>
  <c r="G110"/>
  <c r="F110"/>
  <c r="H104"/>
  <c r="G104"/>
  <c r="F104"/>
  <c r="F102"/>
  <c r="H101"/>
  <c r="G101"/>
  <c r="G92"/>
  <c r="F91"/>
  <c r="H90" s="1"/>
  <c r="G90"/>
  <c r="G84"/>
  <c r="H84" s="1"/>
  <c r="F83"/>
  <c r="H82" s="1"/>
  <c r="G82" s="1"/>
  <c r="F82" s="1"/>
  <c r="H81" s="1"/>
  <c r="G81" s="1"/>
  <c r="F81" s="1"/>
  <c r="H75"/>
  <c r="G75"/>
  <c r="F75"/>
  <c r="H72"/>
  <c r="G72"/>
  <c r="F72"/>
  <c r="H69"/>
  <c r="G69"/>
  <c r="F69"/>
  <c r="H62"/>
  <c r="G62"/>
  <c r="H109" l="1"/>
  <c r="G109" s="1"/>
  <c r="F109" s="1"/>
  <c r="H108" s="1"/>
  <c r="G108" s="1"/>
  <c r="F108" s="1"/>
  <c r="H107" s="1"/>
  <c r="G107" s="1"/>
  <c r="F107" s="1"/>
  <c r="H106" s="1"/>
  <c r="G106" s="1"/>
  <c r="F106" s="1"/>
  <c r="G117"/>
  <c r="H116"/>
  <c r="G140"/>
  <c r="H128"/>
  <c r="H103"/>
  <c r="G103" s="1"/>
  <c r="F103" s="1"/>
  <c r="F90"/>
  <c r="H89" s="1"/>
  <c r="F101"/>
  <c r="H100" s="1"/>
  <c r="G100" s="1"/>
  <c r="F100" s="1"/>
  <c r="H92" s="1"/>
  <c r="H68"/>
  <c r="H74"/>
  <c r="G74" s="1"/>
  <c r="F74" s="1"/>
  <c r="H71"/>
  <c r="G71" s="1"/>
  <c r="F71" s="1"/>
  <c r="H60"/>
  <c r="H59" s="1"/>
  <c r="G60"/>
  <c r="G59" s="1"/>
  <c r="F59"/>
  <c r="H54"/>
  <c r="G54"/>
  <c r="F54"/>
  <c r="H52"/>
  <c r="G52"/>
  <c r="F52"/>
  <c r="H51"/>
  <c r="G51"/>
  <c r="F51"/>
  <c r="H45"/>
  <c r="G45"/>
  <c r="F45"/>
  <c r="H41"/>
  <c r="G41"/>
  <c r="F41"/>
  <c r="F39"/>
  <c r="G36"/>
  <c r="H36" s="1"/>
  <c r="G35"/>
  <c r="G34" s="1"/>
  <c r="F34" s="1"/>
  <c r="F35"/>
  <c r="H28"/>
  <c r="G28"/>
  <c r="F28"/>
  <c r="H23"/>
  <c r="G23"/>
  <c r="F23"/>
  <c r="F22"/>
  <c r="H21" s="1"/>
  <c r="G21"/>
  <c r="H19"/>
  <c r="G19"/>
  <c r="F19"/>
  <c r="H14"/>
  <c r="G14"/>
  <c r="F14"/>
  <c r="H9"/>
  <c r="G9"/>
  <c r="F9"/>
  <c r="G33" l="1"/>
  <c r="F33"/>
  <c r="H50"/>
  <c r="G50" s="1"/>
  <c r="F50" s="1"/>
  <c r="H49" s="1"/>
  <c r="G49" s="1"/>
  <c r="F49" s="1"/>
  <c r="F32"/>
  <c r="F117"/>
  <c r="F116" s="1"/>
  <c r="H115" s="1"/>
  <c r="G115" s="1"/>
  <c r="F115" s="1"/>
  <c r="H114" s="1"/>
  <c r="G114" s="1"/>
  <c r="F114" s="1"/>
  <c r="G116"/>
  <c r="H80"/>
  <c r="F140"/>
  <c r="F128" s="1"/>
  <c r="G128"/>
  <c r="H35"/>
  <c r="G68"/>
  <c r="H67"/>
  <c r="H58"/>
  <c r="G58" s="1"/>
  <c r="F58" s="1"/>
  <c r="H57" s="1"/>
  <c r="G57" s="1"/>
  <c r="F57" s="1"/>
  <c r="H56" s="1"/>
  <c r="G56" s="1"/>
  <c r="F56" s="1"/>
  <c r="H8"/>
  <c r="G8" s="1"/>
  <c r="F8" s="1"/>
  <c r="H44"/>
  <c r="G44" s="1"/>
  <c r="F44" s="1"/>
  <c r="H43" s="1"/>
  <c r="G43" s="1"/>
  <c r="F43" s="1"/>
  <c r="H27"/>
  <c r="G27" s="1"/>
  <c r="F27" s="1"/>
  <c r="H26" s="1"/>
  <c r="G26" s="1"/>
  <c r="F26" s="1"/>
  <c r="H25" s="1"/>
  <c r="G25" s="1"/>
  <c r="F25" s="1"/>
  <c r="G89"/>
  <c r="H79"/>
  <c r="H18"/>
  <c r="H16" s="1"/>
  <c r="F21"/>
  <c r="F18" s="1"/>
  <c r="F17" s="1"/>
  <c r="G18"/>
  <c r="G16" s="1"/>
  <c r="H13"/>
  <c r="G13"/>
  <c r="F13" s="1"/>
  <c r="G80" l="1"/>
  <c r="F68"/>
  <c r="F67" s="1"/>
  <c r="H66" s="1"/>
  <c r="G67"/>
  <c r="H31"/>
  <c r="F89"/>
  <c r="G79"/>
  <c r="H33"/>
  <c r="H34"/>
  <c r="H32" s="1"/>
  <c r="G32" s="1"/>
  <c r="F16"/>
  <c r="H17"/>
  <c r="G17"/>
  <c r="H12"/>
  <c r="G12" s="1"/>
  <c r="F12" s="1"/>
  <c r="H11" s="1"/>
  <c r="G66" l="1"/>
  <c r="H65"/>
  <c r="F79"/>
  <c r="H78" s="1"/>
  <c r="G78" s="1"/>
  <c r="F78" s="1"/>
  <c r="F80"/>
  <c r="G31"/>
  <c r="F31" s="1"/>
  <c r="H30"/>
  <c r="G11"/>
  <c r="G65" l="1"/>
  <c r="F66"/>
  <c r="F64" s="1"/>
  <c r="G64"/>
  <c r="H77"/>
  <c r="G77" s="1"/>
  <c r="F77"/>
  <c r="G30"/>
  <c r="F30" s="1"/>
  <c r="H7"/>
  <c r="F11"/>
  <c r="G7"/>
  <c r="G6" s="1"/>
  <c r="F65" l="1"/>
  <c r="H64" s="1"/>
  <c r="H6" s="1"/>
  <c r="F7"/>
  <c r="F6" s="1"/>
  <c r="J5" s="1"/>
  <c r="K5"/>
  <c r="G4"/>
  <c r="L5" l="1"/>
  <c r="H4"/>
  <c r="F4"/>
</calcChain>
</file>

<file path=xl/sharedStrings.xml><?xml version="1.0" encoding="utf-8"?>
<sst xmlns="http://schemas.openxmlformats.org/spreadsheetml/2006/main" count="864" uniqueCount="224">
  <si>
    <t>08 0 00 00000</t>
  </si>
  <si>
    <t>08 0 01 00000</t>
  </si>
  <si>
    <t>08 0 01 08010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</si>
  <si>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</si>
  <si>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08 0 01 00750</t>
  </si>
  <si>
    <t>09 0 00 00000</t>
  </si>
  <si>
    <t>09 0 01 00000</t>
  </si>
  <si>
    <t>09 0 01 09021</t>
  </si>
  <si>
    <t>09 0 01 09080</t>
  </si>
  <si>
    <t>Обеспечение пожарной безопасности</t>
  </si>
  <si>
    <t>09 0 01 09090</t>
  </si>
  <si>
    <t>Расходы на обеспечение муниципальных учреждений</t>
  </si>
  <si>
    <t>11 0 01 00590</t>
  </si>
  <si>
    <t>Иные бюджетные ассигнования</t>
  </si>
  <si>
    <t>Проведение культурно-досуговых мероприятий</t>
  </si>
  <si>
    <t>11 0 01 11110</t>
  </si>
  <si>
    <t>16 0 00 00000</t>
  </si>
  <si>
    <t>16 0 01 00000</t>
  </si>
  <si>
    <t>Эффективное управление земельными ресурсами</t>
  </si>
  <si>
    <t>16 0 01 16010</t>
  </si>
  <si>
    <t>Переданные полномочия по разработке проектов изменений в документах территориального планирования проектов планировки и межевания территории</t>
  </si>
  <si>
    <t>16 0 01 00981</t>
  </si>
  <si>
    <t>19 0 00 00000</t>
  </si>
  <si>
    <t>19 0 01 00000</t>
  </si>
  <si>
    <t>Уличное освещение</t>
  </si>
  <si>
    <t>19 0 01 19010</t>
  </si>
  <si>
    <t>Переданные полномочия по организации ритуальных услуг и содержание мест захоронения</t>
  </si>
  <si>
    <t>19 0 01 19031</t>
  </si>
  <si>
    <t>Содержание зеленого хозяйства</t>
  </si>
  <si>
    <t>19 0 01 19040</t>
  </si>
  <si>
    <t>Организация сбора и вывоза бытовых отходов и мусора</t>
  </si>
  <si>
    <t>19 0 01 19050</t>
  </si>
  <si>
    <t>19 0 01 19060</t>
  </si>
  <si>
    <t>Организация в границах поселений электро-, тепло-, газо-, водоснабжения и водоотведения на территории Боровского района</t>
  </si>
  <si>
    <t>19 0 01 19080</t>
  </si>
  <si>
    <t>Переданные полномочия по организации в границах поселений электро-, тепло-, газо-, водоснабжения и водоотведения на территории Боровского района</t>
  </si>
  <si>
    <t>19 0 01 19081</t>
  </si>
  <si>
    <t>Создание условий для жилищного строительства и содержание муниципального жилищного фонда</t>
  </si>
  <si>
    <t>19 0 01 19090</t>
  </si>
  <si>
    <t>Переданные полномочия по созданию условий для жилищного строительства и содержание муниципального жилищного фонда</t>
  </si>
  <si>
    <t>19 0 01 19091</t>
  </si>
  <si>
    <t>19 0 01 00720</t>
  </si>
  <si>
    <t>24 0 00 00000</t>
  </si>
  <si>
    <t>24 0 01 00000</t>
  </si>
  <si>
    <t>Содержание сети автомобильных дорог</t>
  </si>
  <si>
    <t>24 0 01 24010</t>
  </si>
  <si>
    <t>24 0 01 24020</t>
  </si>
  <si>
    <t>24 0 01 24051</t>
  </si>
  <si>
    <t>24 0 01 24060</t>
  </si>
  <si>
    <t>48 0 00 00000</t>
  </si>
  <si>
    <t>Основное мероприятие "Создание безопасных условий движения"</t>
  </si>
  <si>
    <t>48 0 01 00000</t>
  </si>
  <si>
    <t>48 0 01 48010</t>
  </si>
  <si>
    <t>68 0 00 00000</t>
  </si>
  <si>
    <t>68 0 01 00000</t>
  </si>
  <si>
    <t>Центральный аппарат</t>
  </si>
  <si>
    <t>68 0 01 00400</t>
  </si>
  <si>
    <t>Другие общегосударственные вопросы</t>
  </si>
  <si>
    <t>68 0 01 00920</t>
  </si>
  <si>
    <t>Информационное освещение деятельности органов местного самоуправления</t>
  </si>
  <si>
    <t>68 0 01 00921</t>
  </si>
  <si>
    <t>Обеспечение деятельности главы администрации</t>
  </si>
  <si>
    <t>Глава местной администрации (исполнительно-распорядительного органа муниципального образования)</t>
  </si>
  <si>
    <t>75 0 00 00480</t>
  </si>
  <si>
    <t>Депутаты представительного органа муниципального образования</t>
  </si>
  <si>
    <t>81 0 00 00420</t>
  </si>
  <si>
    <t>Иные выплаты за исключением ФОТ государственных (муниципальных) органов лицам, привлекаемым согласно законодательству для выполнения отдельных полномочий</t>
  </si>
  <si>
    <t>Резервные фонды</t>
  </si>
  <si>
    <t>84 0 00 00000</t>
  </si>
  <si>
    <t>84 0 00 00600</t>
  </si>
  <si>
    <t>88 8 00 51180</t>
  </si>
  <si>
    <t>000</t>
  </si>
  <si>
    <t>200</t>
  </si>
  <si>
    <t>ДОХОДЫ:</t>
  </si>
  <si>
    <t>баланс</t>
  </si>
  <si>
    <t>раздел</t>
  </si>
  <si>
    <t>подраздел</t>
  </si>
  <si>
    <t>целевая статья</t>
  </si>
  <si>
    <t>вид расхода</t>
  </si>
  <si>
    <t xml:space="preserve">2022 год </t>
  </si>
  <si>
    <t>ИТОГО по СП село Совхоз "Боровский"</t>
  </si>
  <si>
    <t>00</t>
  </si>
  <si>
    <t>00 0 00 00000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</si>
  <si>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</si>
  <si>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</si>
  <si>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</si>
  <si>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</si>
  <si>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120</t>
  </si>
  <si>
    <t>Функционирование Правительства РФ высших исполнительных органов государственной власти субъектов РФ, местных администраций</t>
  </si>
  <si>
    <t>04</t>
  </si>
  <si>
    <t>Расходы на выплыты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</si>
  <si>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</si>
  <si>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выплыты персоналу государственными (муниципальными) органов</t>
  </si>
  <si>
    <t xml:space="preserve">Муниципальная программа"Совершенствование системы муниципального управления муниципального образования сельского поселения село Совхоз "Боровский" </t>
  </si>
  <si>
    <t>Основное мероприятие "Повышение качества управления муниципальными финансами"</t>
  </si>
  <si>
    <t>закупка товаров, работ и услуг для обеспечения государственных (муниципальных нужд)</t>
  </si>
  <si>
    <t>Иные закупки товаров, работ и услуг для обеспечения государственных (муниципальных нужд)</t>
  </si>
  <si>
    <t>240</t>
  </si>
  <si>
    <t>Уплата налогов ,сборов и иных платежей</t>
  </si>
  <si>
    <t>800</t>
  </si>
  <si>
    <t>850</t>
  </si>
  <si>
    <t>30,2 на ФОТ</t>
  </si>
  <si>
    <t>было 50000</t>
  </si>
  <si>
    <t xml:space="preserve">01 </t>
  </si>
  <si>
    <t>11</t>
  </si>
  <si>
    <t>Резервные фонды местных администраций</t>
  </si>
  <si>
    <t>Резервные средства</t>
  </si>
  <si>
    <t>870</t>
  </si>
  <si>
    <t>13</t>
  </si>
  <si>
    <t>Выполнение других обязательств государства</t>
  </si>
  <si>
    <t>Разное</t>
  </si>
  <si>
    <t>Капитальные вложения в объекты государственной (муниципальной) собственности</t>
  </si>
  <si>
    <t>Бюджетные инвестиции</t>
  </si>
  <si>
    <t>СМИ</t>
  </si>
  <si>
    <t>сайт</t>
  </si>
  <si>
    <t xml:space="preserve">Муниципальная программа «Кадровая политика Муниципального образования сельского поселения село Совхоз «Боровский» </t>
  </si>
  <si>
    <t>Основное мероприятие: "Повышение социальной защиты и привлекательности службы в органах местного самоупрапвления"</t>
  </si>
  <si>
    <t>было 58400</t>
  </si>
  <si>
    <t>Национальная оборона</t>
  </si>
  <si>
    <t>02</t>
  </si>
  <si>
    <t>Мобилизационная и вневойсковая подготовка</t>
  </si>
  <si>
    <t>Непрграммные мероприятия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</si>
  <si>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</si>
  <si>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</si>
  <si>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03 </t>
  </si>
  <si>
    <t>10</t>
  </si>
  <si>
    <t>Муниципальная программа "О защите населения и территории  от чрезвычайных ситуаций природного и техногенного характера, осуществление мероприятий гражданской обороны."</t>
  </si>
  <si>
    <t>Основное мероприятие: "Подготовка населения в области обеспечения безопасности жизнедеятельности"</t>
  </si>
  <si>
    <t xml:space="preserve">Переданные полномочия по предупреждению и ликвидация чрезвычайных ситуаций </t>
  </si>
  <si>
    <t>Материально-техническое обеспечение в области  безопасности жизнедеятельности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</si>
  <si>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</si>
  <si>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</si>
  <si>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</si>
  <si>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и ремонт автомобильных дорог муниципального образования сельского поселения село Совхоз "Боровский"на 2022-2024 годы"</t>
  </si>
  <si>
    <t>Основное мероприятие: "Приведение сети автомобильных дорог в соответствие с нормативными требованиями"</t>
  </si>
  <si>
    <t xml:space="preserve">04 </t>
  </si>
  <si>
    <t>Текущее содержание (чистка снега по нормативу 2р/нед)</t>
  </si>
  <si>
    <t>Грейдирование</t>
  </si>
  <si>
    <t>Ремонт и капитальный ремонт  автомобильных дорог</t>
  </si>
  <si>
    <t>Щебенка (текущие заявки):  1500 кубов</t>
  </si>
  <si>
    <t>Переданные полномочия по содержанию, ремонту и капитальному ремонту сети автомобильных дорог за счет средств дорожного фонда</t>
  </si>
  <si>
    <t>Паспортизация дорог</t>
  </si>
  <si>
    <t xml:space="preserve">Муниципальная программа "Повышение безопасности дорожного движения на территории муниципального образования сельского поселения село Совхоз "Боровский" </t>
  </si>
  <si>
    <t>Мероприятия по повышению правового сознания предупреждение опасного поведения участников дорожного движения</t>
  </si>
  <si>
    <t>Дорожные знаки</t>
  </si>
  <si>
    <t>Лежачие полицейские</t>
  </si>
  <si>
    <t>Другие вопросы в области национальной экономики</t>
  </si>
  <si>
    <t>12</t>
  </si>
  <si>
    <t xml:space="preserve">Муниципальная программа "Управление земельными ресурсами на территории Боровского района" </t>
  </si>
  <si>
    <t>Основное мероприятие "Создание условий эффективного использования земельных участков"</t>
  </si>
  <si>
    <t>Жилищно-коммунальное хозяйство</t>
  </si>
  <si>
    <t xml:space="preserve">05 </t>
  </si>
  <si>
    <t>Жилищное хозяйство</t>
  </si>
  <si>
    <t>05</t>
  </si>
  <si>
    <t>Муниципальная программа "Благоустройство в муниципальном образовании сельского поселения село Совхоз "Боровский"</t>
  </si>
  <si>
    <t>Основное мероприятие: "Улучшение качества благоустройства"</t>
  </si>
  <si>
    <t>Газификация мун.жилья, оплата ФКР, 
ремонт Садовая 12, софинансирование переселения 
Борисоглебская, ремонт Тимашово</t>
  </si>
  <si>
    <t>Коммунальное хозяйство</t>
  </si>
  <si>
    <t>00 0 0 000000</t>
  </si>
  <si>
    <t>Ремонт скважин Свх БОР</t>
  </si>
  <si>
    <t>Станция водоочистки Свх БОР - 20,0 млн.руб</t>
  </si>
  <si>
    <t>Канализация Свх БОР - 1,0 млн.руб</t>
  </si>
  <si>
    <t>Аварийно-диспетч обслуживание - 0,2 млн.руб</t>
  </si>
  <si>
    <t>Водопровод Уваровское - 3,8 млн.руб</t>
  </si>
  <si>
    <t>Развитие общественной инфраструктуры муниципальных образований, основанное на местных инициативах</t>
  </si>
  <si>
    <t>Свх БОР</t>
  </si>
  <si>
    <t>Изумрудка</t>
  </si>
  <si>
    <t>Резерв</t>
  </si>
  <si>
    <t>Благоустройство</t>
  </si>
  <si>
    <t xml:space="preserve">00 0 00 00000 </t>
  </si>
  <si>
    <t>Основное мероприятие:"Улучшение качества благоустройства"</t>
  </si>
  <si>
    <t>включая стоимость эл-ва</t>
  </si>
  <si>
    <t>Ликвидация свалок - 0,7 млн.руб</t>
  </si>
  <si>
    <t>Содержание площадок - 0,5 млн.руб</t>
  </si>
  <si>
    <t>Прочие мероприятия по благоустройству городских округов и поселений</t>
  </si>
  <si>
    <t>Содержание парков</t>
  </si>
  <si>
    <t>Содержание детских и спортплощадок</t>
  </si>
  <si>
    <t>Скос травы</t>
  </si>
  <si>
    <t>Опиловка деревьев</t>
  </si>
  <si>
    <t>Содержание колодцев и скважин</t>
  </si>
  <si>
    <t>Содержание видеонаблюдения</t>
  </si>
  <si>
    <t>Оборудование видеонаблюдения</t>
  </si>
  <si>
    <t>Ремонт детских и спортплащадок</t>
  </si>
  <si>
    <t>ФОНД ПРИОРИТЕТНЫХ ПРОЕКТОВ</t>
  </si>
  <si>
    <t>Фонд проектов БР</t>
  </si>
  <si>
    <t>Федеральный проект "Формирование комфортной городской среды"</t>
  </si>
  <si>
    <t>200 F2 00000</t>
  </si>
  <si>
    <t>Реализация программ формирования современной городской среды</t>
  </si>
  <si>
    <t>200 F2 55550</t>
  </si>
  <si>
    <t>Спортплощадка Изумрудка</t>
  </si>
  <si>
    <t>Культура</t>
  </si>
  <si>
    <t>08</t>
  </si>
  <si>
    <t>Муниципальная  программа "Развитие культурно-досуговой деятельности и народного творчества на территории муниципального образования сельского поселения село Совхоз "Боровский"</t>
  </si>
  <si>
    <t>Основное мероприятие:"Создание условий для развития культуры"</t>
  </si>
  <si>
    <t>Расходы на выплыты персоналу казенных учреждений</t>
  </si>
  <si>
    <t>110</t>
  </si>
  <si>
    <t>содержание ДК</t>
  </si>
  <si>
    <t>Ремонт ДК</t>
  </si>
  <si>
    <t>Проект ремонта ДК</t>
  </si>
  <si>
    <t>было</t>
  </si>
  <si>
    <t>Праздники и досуговые мероприятия (материальное обеспечение)</t>
  </si>
  <si>
    <t>Транспорт</t>
  </si>
  <si>
    <t>Мероприятия (спортивные)</t>
  </si>
  <si>
    <t xml:space="preserve">10 </t>
  </si>
  <si>
    <t>Социальное обеспечение населения</t>
  </si>
  <si>
    <t>Социальное обеспечение и иные выплаты населению</t>
  </si>
  <si>
    <t>300</t>
  </si>
  <si>
    <t>Расходы на выплаты персоналу государственными (муниципальными) органами</t>
  </si>
  <si>
    <t>Исполнение полномочий поселений по оказанию мер социальной  поддержки специалистов, работающих в сельской местности, а так же специалистов, вышедших на пенсию, в соответствии с Законом Калужской области от 30,12,2004г № 13-ОЗ "О мерах социальной поддержки специалистов, работающих в сельской местности. а так же специалистов, вышедших на пенсию"</t>
  </si>
  <si>
    <t>08 0 01 79260</t>
  </si>
  <si>
    <t>межбюджетные трансферты</t>
  </si>
  <si>
    <t>500</t>
  </si>
  <si>
    <t>иные межбюджетныен трансферты</t>
  </si>
  <si>
    <t>540</t>
  </si>
  <si>
    <r>
      <rPr>
        <i/>
        <sz val="10"/>
        <rFont val="Arial"/>
        <family val="2"/>
        <charset val="204"/>
      </rPr>
      <t>!!!!!</t>
    </r>
    <r>
      <rPr>
        <i/>
        <sz val="8"/>
        <rFont val="Arial"/>
        <family val="2"/>
        <charset val="204"/>
      </rPr>
      <t xml:space="preserve">    Уточнить сумму и штатное расписание  
(на 2022 год з/п по культуре базовый 39560)   
сейчас расчет ДК</t>
    </r>
  </si>
  <si>
    <t>СОЦИАЛЬНАЯ ПОЛИТИКА</t>
  </si>
  <si>
    <t>Друние вопросы в области социальной политики</t>
  </si>
  <si>
    <t>06</t>
  </si>
  <si>
    <t>Социальное обеспечение  и иные выплаты населению</t>
  </si>
  <si>
    <t>310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</si>
  <si>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по Муниципальному образованию сельского поселения село Совхоз "Боровский" на плановый период 2025-2026 годов</t>
  </si>
  <si>
    <t>2025 год</t>
  </si>
  <si>
    <t xml:space="preserve">2026 год </t>
  </si>
  <si>
    <t>Приложение № 2                                                                                                                                                                 к Решению Сельской Думы муниципального                                                                                     образования сельского поселения 
село Совхоз "Боровский" 
№ __ от __ декабря__года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</si>
</sst>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Arial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name val="Arial Narrow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i/>
      <sz val="10"/>
      <name val="Arial"/>
      <family val="2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8" fillId="0" borderId="0"/>
    <xf numFmtId="0" fontId="13" fillId="0" borderId="0"/>
    <xf numFmtId="0" fontId="20" fillId="0" borderId="0"/>
  </cellStyleXfs>
  <cellXfs count="55">
    <xf numFmtId="0" fontId="0" fillId="0" borderId="0" xfId="0"/>
    <xf numFmtId="0" fontId="2" fillId="0" borderId="0" xfId="1" applyFont="1" applyFill="1">
      <alignment vertical="center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/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/>
    <xf numFmtId="49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justify" vertical="center" wrapText="1"/>
    </xf>
    <xf numFmtId="4" fontId="8" fillId="0" borderId="1" xfId="1" applyNumberFormat="1" applyFont="1" applyFill="1" applyBorder="1" applyAlignment="1"/>
    <xf numFmtId="0" fontId="9" fillId="0" borderId="1" xfId="1" applyFont="1" applyFill="1" applyBorder="1" applyAlignment="1">
      <alignment horizontal="right" vertical="center" wrapText="1"/>
    </xf>
    <xf numFmtId="0" fontId="8" fillId="0" borderId="0" xfId="1" applyFont="1" applyFill="1" applyAlignment="1"/>
    <xf numFmtId="0" fontId="5" fillId="0" borderId="0" xfId="1" applyFont="1" applyFill="1" applyAlignment="1">
      <alignment horizontal="right"/>
    </xf>
    <xf numFmtId="164" fontId="8" fillId="0" borderId="1" xfId="1" applyNumberFormat="1" applyFont="1" applyFill="1" applyBorder="1" applyAlignment="1">
      <alignment horizontal="right" vertical="center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justify" vertical="top" wrapText="1"/>
    </xf>
    <xf numFmtId="0" fontId="12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0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right" vertical="center" wrapText="1"/>
    </xf>
    <xf numFmtId="0" fontId="2" fillId="0" borderId="1" xfId="1" applyFont="1" applyFill="1" applyBorder="1">
      <alignment vertical="center"/>
    </xf>
    <xf numFmtId="4" fontId="8" fillId="0" borderId="0" xfId="1" applyNumberFormat="1" applyFont="1" applyFill="1">
      <alignment vertical="center"/>
    </xf>
    <xf numFmtId="3" fontId="3" fillId="0" borderId="0" xfId="1" applyNumberFormat="1" applyFont="1" applyFill="1" applyAlignment="1">
      <alignment horizontal="right" vertical="center"/>
    </xf>
    <xf numFmtId="4" fontId="14" fillId="0" borderId="0" xfId="1" applyNumberFormat="1" applyFont="1" applyFill="1">
      <alignment vertical="center"/>
    </xf>
    <xf numFmtId="0" fontId="5" fillId="0" borderId="0" xfId="1" applyFont="1" applyFill="1" applyAlignment="1">
      <alignment horizontal="center" vertical="center"/>
    </xf>
    <xf numFmtId="164" fontId="17" fillId="0" borderId="1" xfId="1" applyNumberFormat="1" applyFont="1" applyFill="1" applyBorder="1">
      <alignment vertical="center"/>
    </xf>
    <xf numFmtId="4" fontId="14" fillId="0" borderId="1" xfId="1" applyNumberFormat="1" applyFont="1" applyFill="1" applyBorder="1">
      <alignment vertical="center"/>
    </xf>
    <xf numFmtId="4" fontId="5" fillId="0" borderId="0" xfId="1" applyNumberFormat="1" applyFont="1" applyFill="1" applyAlignment="1">
      <alignment wrapText="1"/>
    </xf>
    <xf numFmtId="0" fontId="16" fillId="0" borderId="1" xfId="1" applyFont="1" applyFill="1" applyBorder="1" applyAlignment="1">
      <alignment horizontal="left" vertical="center" wrapText="1"/>
    </xf>
    <xf numFmtId="4" fontId="14" fillId="0" borderId="1" xfId="1" applyNumberFormat="1" applyFont="1" applyFill="1" applyBorder="1" applyAlignment="1">
      <alignment horizontal="right" vertical="center"/>
    </xf>
    <xf numFmtId="0" fontId="15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justify" vertical="center" wrapText="1"/>
    </xf>
    <xf numFmtId="4" fontId="13" fillId="0" borderId="1" xfId="1" applyNumberFormat="1" applyFont="1" applyFill="1" applyBorder="1" applyAlignment="1">
      <alignment vertical="center" wrapText="1"/>
    </xf>
    <xf numFmtId="0" fontId="19" fillId="0" borderId="0" xfId="1" applyFont="1" applyFill="1" applyAlignme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2" xfId="0" applyFont="1" applyFill="1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justify" wrapText="1"/>
    </xf>
    <xf numFmtId="0" fontId="2" fillId="0" borderId="2" xfId="0" applyNumberFormat="1" applyFont="1" applyFill="1" applyBorder="1" applyAlignment="1">
      <alignment horizontal="left" wrapText="1"/>
    </xf>
    <xf numFmtId="4" fontId="14" fillId="0" borderId="0" xfId="1" applyNumberFormat="1" applyFont="1" applyFill="1" applyAlignment="1">
      <alignment vertical="center"/>
    </xf>
    <xf numFmtId="4" fontId="14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4" fontId="8" fillId="0" borderId="0" xfId="1" applyNumberFormat="1" applyFont="1" applyFill="1" applyAlignment="1">
      <alignment vertical="center"/>
    </xf>
    <xf numFmtId="4" fontId="11" fillId="0" borderId="0" xfId="1" applyNumberFormat="1" applyFont="1" applyFill="1" applyAlignment="1">
      <alignment horizontal="right" vertical="top" wrapText="1"/>
    </xf>
    <xf numFmtId="4" fontId="4" fillId="0" borderId="0" xfId="1" applyNumberFormat="1" applyFont="1" applyFill="1" applyAlignment="1">
      <alignment horizontal="right" vertical="top" wrapText="1"/>
    </xf>
    <xf numFmtId="0" fontId="21" fillId="0" borderId="0" xfId="1" applyFont="1" applyFill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78"/>
  <sheetViews>
    <sheetView showGridLines="0" tabSelected="1" workbookViewId="0">
      <pane ySplit="6" topLeftCell="A19" activePane="bottomLeft" state="frozen"/>
      <selection pane="bottomLeft" activeCell="H23" sqref="H23"/>
    </sheetView>
  </sheetViews>
  <sheetFormatPr defaultColWidth="9.140625" defaultRowHeight="15"/>
  <cols>
    <col min="1" max="1" width="58.7109375" style="1" customWidth="1"/>
    <col min="2" max="2" width="3.28515625" style="2" customWidth="1"/>
    <col min="3" max="3" width="3.7109375" style="2" customWidth="1"/>
    <col min="4" max="4" width="12.28515625" style="2" customWidth="1"/>
    <col min="5" max="5" width="4.5703125" style="2" customWidth="1"/>
    <col min="6" max="6" width="15.42578125" style="25" hidden="1" customWidth="1"/>
    <col min="7" max="8" width="15.42578125" style="50" customWidth="1"/>
    <col min="9" max="9" width="6" style="3" hidden="1" customWidth="1"/>
    <col min="10" max="10" width="17.28515625" style="3" hidden="1" customWidth="1"/>
    <col min="11" max="11" width="18.28515625" style="3" hidden="1" customWidth="1"/>
    <col min="12" max="12" width="18.5703125" style="3" hidden="1" customWidth="1"/>
    <col min="13" max="13" width="0" style="3" hidden="1" customWidth="1"/>
    <col min="14" max="14" width="16" style="3" bestFit="1" customWidth="1"/>
    <col min="15" max="15" width="15.7109375" style="3" customWidth="1"/>
    <col min="16" max="16" width="16" style="3" bestFit="1" customWidth="1"/>
    <col min="17" max="17" width="9.140625" style="3"/>
    <col min="18" max="18" width="16" style="3" bestFit="1" customWidth="1"/>
    <col min="19" max="16384" width="9.140625" style="3"/>
  </cols>
  <sheetData>
    <row r="1" spans="1:19" ht="81.75" customHeight="1">
      <c r="D1" s="51" t="s">
        <v>223</v>
      </c>
      <c r="E1" s="52"/>
      <c r="F1" s="52"/>
      <c r="G1" s="52"/>
      <c r="H1" s="52"/>
    </row>
    <row r="2" spans="1:19" ht="69.75" customHeight="1">
      <c r="A2" s="53" t="s">
        <v>220</v>
      </c>
      <c r="B2" s="54"/>
      <c r="C2" s="54"/>
      <c r="D2" s="54"/>
      <c r="E2" s="54"/>
      <c r="F2" s="54"/>
      <c r="G2" s="54"/>
      <c r="H2" s="54"/>
    </row>
    <row r="3" spans="1:19" hidden="1">
      <c r="D3" s="28" t="s">
        <v>73</v>
      </c>
      <c r="F3" s="27">
        <v>65327380.390000001</v>
      </c>
      <c r="G3" s="46">
        <v>68075390.260000005</v>
      </c>
      <c r="H3" s="46">
        <v>71530992.129999995</v>
      </c>
    </row>
    <row r="4" spans="1:19" hidden="1">
      <c r="D4" s="26" t="s">
        <v>74</v>
      </c>
      <c r="F4" s="27" t="e">
        <f>F3-F6</f>
        <v>#REF!</v>
      </c>
      <c r="G4" s="46">
        <f>G3-G6</f>
        <v>2715519.2600000054</v>
      </c>
      <c r="H4" s="46">
        <f>H3-H6</f>
        <v>3829232.1299999952</v>
      </c>
    </row>
    <row r="5" spans="1:19" ht="43.5" customHeight="1">
      <c r="A5" s="4"/>
      <c r="B5" s="5" t="s">
        <v>75</v>
      </c>
      <c r="C5" s="5" t="s">
        <v>76</v>
      </c>
      <c r="D5" s="5" t="s">
        <v>77</v>
      </c>
      <c r="E5" s="5" t="s">
        <v>78</v>
      </c>
      <c r="F5" s="6" t="s">
        <v>79</v>
      </c>
      <c r="G5" s="6" t="s">
        <v>221</v>
      </c>
      <c r="H5" s="6" t="s">
        <v>222</v>
      </c>
      <c r="J5" s="7" t="e">
        <f>F6+J6</f>
        <v>#REF!</v>
      </c>
      <c r="K5" s="7">
        <f>G6+K6</f>
        <v>-2715519.2600000054</v>
      </c>
      <c r="L5" s="7">
        <f>H6+L6</f>
        <v>-3829232.1299999952</v>
      </c>
      <c r="P5" s="7"/>
      <c r="Q5" s="7"/>
      <c r="R5" s="7"/>
      <c r="S5" s="7"/>
    </row>
    <row r="6" spans="1:19" ht="24.75" customHeight="1">
      <c r="A6" s="29" t="s">
        <v>80</v>
      </c>
      <c r="B6" s="8" t="s">
        <v>81</v>
      </c>
      <c r="C6" s="8" t="s">
        <v>81</v>
      </c>
      <c r="D6" s="8" t="s">
        <v>82</v>
      </c>
      <c r="E6" s="8"/>
      <c r="F6" s="30" t="e">
        <f>F7+F56+F64+F77+F128+F243+#REF!</f>
        <v>#REF!</v>
      </c>
      <c r="G6" s="47">
        <f>G7+G56+G64+G77+G128+G243+G270</f>
        <v>65359871</v>
      </c>
      <c r="H6" s="47">
        <f>H7+H56+H64+H77+H128+H243+H270</f>
        <v>67701760</v>
      </c>
      <c r="I6" s="31"/>
      <c r="J6" s="7">
        <v>-65327380.390000001</v>
      </c>
      <c r="K6" s="7">
        <v>-68075390.260000005</v>
      </c>
      <c r="L6" s="7">
        <v>-71530992.129999995</v>
      </c>
      <c r="N6" s="7"/>
      <c r="O6" s="7"/>
      <c r="P6" s="7"/>
      <c r="Q6" s="7"/>
      <c r="R6" s="7"/>
      <c r="S6" s="7"/>
    </row>
    <row r="7" spans="1:19" ht="37.5" customHeight="1">
      <c r="A7" s="32" t="s">
        <v>83</v>
      </c>
      <c r="B7" s="8" t="s">
        <v>84</v>
      </c>
      <c r="C7" s="8" t="s">
        <v>81</v>
      </c>
      <c r="D7" s="8" t="s">
        <v>82</v>
      </c>
      <c r="E7" s="8" t="s">
        <v>71</v>
      </c>
      <c r="F7" s="33" t="e">
        <f>F8+F11+F25+F30</f>
        <v>#REF!</v>
      </c>
      <c r="G7" s="47">
        <f>G8+G11+G25+G30</f>
        <v>19187389</v>
      </c>
      <c r="H7" s="47">
        <f>H8+H11+H25+H30</f>
        <v>19187389</v>
      </c>
      <c r="I7" s="7"/>
      <c r="J7" s="7"/>
      <c r="P7" s="7"/>
      <c r="Q7" s="7"/>
      <c r="R7" s="7"/>
      <c r="S7" s="7"/>
    </row>
    <row r="8" spans="1:19" ht="60.75" customHeight="1">
      <c r="A8" s="34" t="s">
        <v>85</v>
      </c>
      <c r="B8" s="8" t="s">
        <v>84</v>
      </c>
      <c r="C8" s="8" t="s">
        <v>86</v>
      </c>
      <c r="D8" s="8" t="s">
        <v>82</v>
      </c>
      <c r="E8" s="8" t="s">
        <v>71</v>
      </c>
      <c r="F8" s="9">
        <f t="shared" ref="F8:H9" si="0">+F9</f>
        <v>800000</v>
      </c>
      <c r="G8" s="48">
        <f t="shared" si="0"/>
        <v>528000</v>
      </c>
      <c r="H8" s="48">
        <f t="shared" si="0"/>
        <v>528000</v>
      </c>
    </row>
    <row r="9" spans="1:19" ht="26.25" customHeight="1">
      <c r="A9" s="17" t="s">
        <v>64</v>
      </c>
      <c r="B9" s="8" t="s">
        <v>84</v>
      </c>
      <c r="C9" s="8" t="s">
        <v>86</v>
      </c>
      <c r="D9" s="8" t="s">
        <v>65</v>
      </c>
      <c r="E9" s="8" t="s">
        <v>71</v>
      </c>
      <c r="F9" s="9">
        <f t="shared" si="0"/>
        <v>800000</v>
      </c>
      <c r="G9" s="48">
        <f t="shared" si="0"/>
        <v>528000</v>
      </c>
      <c r="H9" s="48">
        <f t="shared" si="0"/>
        <v>528000</v>
      </c>
    </row>
    <row r="10" spans="1:19" ht="38.25" customHeight="1">
      <c r="A10" s="10" t="s">
        <v>66</v>
      </c>
      <c r="B10" s="8" t="s">
        <v>84</v>
      </c>
      <c r="C10" s="8" t="s">
        <v>86</v>
      </c>
      <c r="D10" s="8" t="s">
        <v>65</v>
      </c>
      <c r="E10" s="8" t="s">
        <v>87</v>
      </c>
      <c r="F10" s="9">
        <v>800000</v>
      </c>
      <c r="G10" s="48">
        <v>528000</v>
      </c>
      <c r="H10" s="48">
        <v>528000</v>
      </c>
    </row>
    <row r="11" spans="1:19" ht="50.25" customHeight="1">
      <c r="A11" s="34" t="s">
        <v>88</v>
      </c>
      <c r="B11" s="8" t="s">
        <v>84</v>
      </c>
      <c r="C11" s="8" t="s">
        <v>89</v>
      </c>
      <c r="D11" s="8" t="s">
        <v>82</v>
      </c>
      <c r="E11" s="8" t="s">
        <v>71</v>
      </c>
      <c r="F11" s="9" t="e">
        <f>SUM(F12+F16)</f>
        <v>#REF!</v>
      </c>
      <c r="G11" s="48">
        <f>SUM(G12+G16)</f>
        <v>8860977</v>
      </c>
      <c r="H11" s="48">
        <f>SUM(H12+H16)</f>
        <v>8860977</v>
      </c>
    </row>
    <row r="12" spans="1:19" ht="17.25" customHeight="1">
      <c r="A12" s="17" t="s">
        <v>61</v>
      </c>
      <c r="B12" s="8" t="s">
        <v>84</v>
      </c>
      <c r="C12" s="8" t="s">
        <v>89</v>
      </c>
      <c r="D12" s="8" t="s">
        <v>63</v>
      </c>
      <c r="E12" s="8" t="s">
        <v>71</v>
      </c>
      <c r="F12" s="9">
        <f t="shared" ref="F12:H14" si="1">+F13</f>
        <v>979320.1</v>
      </c>
      <c r="G12" s="48">
        <f t="shared" si="1"/>
        <v>1135280</v>
      </c>
      <c r="H12" s="48">
        <f t="shared" si="1"/>
        <v>1135280</v>
      </c>
    </row>
    <row r="13" spans="1:19" ht="27.75" customHeight="1">
      <c r="A13" s="22" t="s">
        <v>62</v>
      </c>
      <c r="B13" s="8" t="s">
        <v>84</v>
      </c>
      <c r="C13" s="8" t="s">
        <v>89</v>
      </c>
      <c r="D13" s="8" t="s">
        <v>63</v>
      </c>
      <c r="E13" s="8" t="s">
        <v>71</v>
      </c>
      <c r="F13" s="9">
        <f t="shared" si="1"/>
        <v>979320.1</v>
      </c>
      <c r="G13" s="48">
        <f t="shared" si="1"/>
        <v>1135280</v>
      </c>
      <c r="H13" s="48">
        <f t="shared" si="1"/>
        <v>1135280</v>
      </c>
    </row>
    <row r="14" spans="1:19" ht="33.75" customHeight="1">
      <c r="A14" s="11" t="s">
        <v>90</v>
      </c>
      <c r="B14" s="8" t="s">
        <v>84</v>
      </c>
      <c r="C14" s="8" t="s">
        <v>89</v>
      </c>
      <c r="D14" s="8" t="s">
        <v>63</v>
      </c>
      <c r="E14" s="8" t="s">
        <v>91</v>
      </c>
      <c r="F14" s="9">
        <f t="shared" si="1"/>
        <v>979320.1</v>
      </c>
      <c r="G14" s="48">
        <f t="shared" si="1"/>
        <v>1135280</v>
      </c>
      <c r="H14" s="48">
        <f t="shared" si="1"/>
        <v>1135280</v>
      </c>
    </row>
    <row r="15" spans="1:19" ht="22.5" customHeight="1">
      <c r="A15" s="11" t="s">
        <v>92</v>
      </c>
      <c r="B15" s="8" t="s">
        <v>84</v>
      </c>
      <c r="C15" s="8" t="s">
        <v>89</v>
      </c>
      <c r="D15" s="8" t="s">
        <v>63</v>
      </c>
      <c r="E15" s="8" t="s">
        <v>87</v>
      </c>
      <c r="F15" s="12">
        <v>979320.1</v>
      </c>
      <c r="G15" s="48">
        <v>1135280</v>
      </c>
      <c r="H15" s="48">
        <v>1135280</v>
      </c>
    </row>
    <row r="16" spans="1:19" ht="42" customHeight="1">
      <c r="A16" s="17" t="s">
        <v>93</v>
      </c>
      <c r="B16" s="8" t="s">
        <v>84</v>
      </c>
      <c r="C16" s="8" t="s">
        <v>89</v>
      </c>
      <c r="D16" s="8" t="s">
        <v>53</v>
      </c>
      <c r="E16" s="8" t="s">
        <v>71</v>
      </c>
      <c r="F16" s="9" t="e">
        <f>SUM(F18)</f>
        <v>#REF!</v>
      </c>
      <c r="G16" s="48">
        <f>SUM(G18)</f>
        <v>7725697</v>
      </c>
      <c r="H16" s="48">
        <f>SUM(H18)</f>
        <v>7725697</v>
      </c>
    </row>
    <row r="17" spans="1:11" ht="24">
      <c r="A17" s="22" t="s">
        <v>94</v>
      </c>
      <c r="B17" s="8" t="s">
        <v>84</v>
      </c>
      <c r="C17" s="8" t="s">
        <v>89</v>
      </c>
      <c r="D17" s="8" t="s">
        <v>54</v>
      </c>
      <c r="E17" s="8" t="s">
        <v>71</v>
      </c>
      <c r="F17" s="9" t="e">
        <f>+F18</f>
        <v>#REF!</v>
      </c>
      <c r="G17" s="48">
        <f>+G18</f>
        <v>7725697</v>
      </c>
      <c r="H17" s="48">
        <f>+H18</f>
        <v>7725697</v>
      </c>
    </row>
    <row r="18" spans="1:11">
      <c r="A18" s="22" t="s">
        <v>55</v>
      </c>
      <c r="B18" s="8" t="s">
        <v>84</v>
      </c>
      <c r="C18" s="8" t="s">
        <v>89</v>
      </c>
      <c r="D18" s="8" t="s">
        <v>56</v>
      </c>
      <c r="E18" s="8" t="s">
        <v>71</v>
      </c>
      <c r="F18" s="9" t="e">
        <f>SUM(F19+F21+F23)</f>
        <v>#REF!</v>
      </c>
      <c r="G18" s="48">
        <f>SUM(G19+G21+G23)</f>
        <v>7725697</v>
      </c>
      <c r="H18" s="48">
        <f>SUM(H19+H21+H23)</f>
        <v>7725697</v>
      </c>
    </row>
    <row r="19" spans="1:11" ht="37.5" customHeight="1">
      <c r="A19" s="11" t="s">
        <v>90</v>
      </c>
      <c r="B19" s="8" t="s">
        <v>84</v>
      </c>
      <c r="C19" s="8" t="s">
        <v>89</v>
      </c>
      <c r="D19" s="8" t="s">
        <v>56</v>
      </c>
      <c r="E19" s="8" t="s">
        <v>91</v>
      </c>
      <c r="F19" s="9">
        <f>+F20</f>
        <v>4872255.9000000004</v>
      </c>
      <c r="G19" s="48">
        <f>+G20</f>
        <v>6628750</v>
      </c>
      <c r="H19" s="48">
        <f>+H20</f>
        <v>6628750</v>
      </c>
    </row>
    <row r="20" spans="1:11" ht="23.25" customHeight="1">
      <c r="A20" s="11" t="s">
        <v>92</v>
      </c>
      <c r="B20" s="8" t="s">
        <v>84</v>
      </c>
      <c r="C20" s="8" t="s">
        <v>89</v>
      </c>
      <c r="D20" s="8" t="s">
        <v>56</v>
      </c>
      <c r="E20" s="8" t="s">
        <v>87</v>
      </c>
      <c r="F20" s="12">
        <v>4872255.9000000004</v>
      </c>
      <c r="G20" s="48">
        <v>6628750</v>
      </c>
      <c r="H20" s="48">
        <v>6628750</v>
      </c>
    </row>
    <row r="21" spans="1:11" ht="22.5">
      <c r="A21" s="11" t="s">
        <v>95</v>
      </c>
      <c r="B21" s="8" t="s">
        <v>84</v>
      </c>
      <c r="C21" s="8" t="s">
        <v>89</v>
      </c>
      <c r="D21" s="8" t="s">
        <v>56</v>
      </c>
      <c r="E21" s="8" t="s">
        <v>72</v>
      </c>
      <c r="F21" s="9" t="e">
        <f>SUM(F22)</f>
        <v>#REF!</v>
      </c>
      <c r="G21" s="48">
        <f>SUM(G22)</f>
        <v>1046947</v>
      </c>
      <c r="H21" s="48">
        <f>SUM(H22)</f>
        <v>1046947</v>
      </c>
    </row>
    <row r="22" spans="1:11" ht="26.25" customHeight="1">
      <c r="A22" s="11" t="s">
        <v>96</v>
      </c>
      <c r="B22" s="8" t="s">
        <v>84</v>
      </c>
      <c r="C22" s="8" t="s">
        <v>89</v>
      </c>
      <c r="D22" s="8" t="s">
        <v>56</v>
      </c>
      <c r="E22" s="8" t="s">
        <v>97</v>
      </c>
      <c r="F22" s="9" t="e">
        <f>SUM(#REF!)</f>
        <v>#REF!</v>
      </c>
      <c r="G22" s="48">
        <f>1100000-53053</f>
        <v>1046947</v>
      </c>
      <c r="H22" s="48">
        <f>G22</f>
        <v>1046947</v>
      </c>
    </row>
    <row r="23" spans="1:11">
      <c r="A23" s="11" t="s">
        <v>98</v>
      </c>
      <c r="B23" s="8" t="s">
        <v>84</v>
      </c>
      <c r="C23" s="8" t="s">
        <v>89</v>
      </c>
      <c r="D23" s="8" t="s">
        <v>56</v>
      </c>
      <c r="E23" s="8" t="s">
        <v>99</v>
      </c>
      <c r="F23" s="9">
        <f>SUM(F24)</f>
        <v>50000</v>
      </c>
      <c r="G23" s="48">
        <f>SUM(G24)</f>
        <v>50000</v>
      </c>
      <c r="H23" s="48">
        <f>SUM(H24)</f>
        <v>50000</v>
      </c>
    </row>
    <row r="24" spans="1:11">
      <c r="A24" s="11" t="s">
        <v>98</v>
      </c>
      <c r="B24" s="8" t="s">
        <v>84</v>
      </c>
      <c r="C24" s="8" t="s">
        <v>89</v>
      </c>
      <c r="D24" s="8" t="s">
        <v>56</v>
      </c>
      <c r="E24" s="8" t="s">
        <v>100</v>
      </c>
      <c r="F24" s="9">
        <v>50000</v>
      </c>
      <c r="G24" s="48">
        <v>50000</v>
      </c>
      <c r="H24" s="48">
        <v>50000</v>
      </c>
      <c r="J24" s="14" t="s">
        <v>101</v>
      </c>
      <c r="K24" s="15" t="s">
        <v>102</v>
      </c>
    </row>
    <row r="25" spans="1:11">
      <c r="A25" s="35" t="s">
        <v>67</v>
      </c>
      <c r="B25" s="8" t="s">
        <v>103</v>
      </c>
      <c r="C25" s="8" t="s">
        <v>104</v>
      </c>
      <c r="D25" s="8" t="s">
        <v>82</v>
      </c>
      <c r="E25" s="8" t="s">
        <v>71</v>
      </c>
      <c r="F25" s="9">
        <f>F26</f>
        <v>100000</v>
      </c>
      <c r="G25" s="48">
        <f>G26</f>
        <v>300000</v>
      </c>
      <c r="H25" s="48">
        <f>H26</f>
        <v>300000</v>
      </c>
      <c r="J25" s="14"/>
      <c r="K25" s="15"/>
    </row>
    <row r="26" spans="1:11">
      <c r="A26" s="34" t="s">
        <v>67</v>
      </c>
      <c r="B26" s="8" t="s">
        <v>84</v>
      </c>
      <c r="C26" s="8" t="s">
        <v>104</v>
      </c>
      <c r="D26" s="8" t="s">
        <v>68</v>
      </c>
      <c r="E26" s="8" t="s">
        <v>71</v>
      </c>
      <c r="F26" s="9">
        <f t="shared" ref="F26:H28" si="2">F27</f>
        <v>100000</v>
      </c>
      <c r="G26" s="48">
        <f t="shared" si="2"/>
        <v>300000</v>
      </c>
      <c r="H26" s="48">
        <f t="shared" si="2"/>
        <v>300000</v>
      </c>
    </row>
    <row r="27" spans="1:11">
      <c r="A27" s="11" t="s">
        <v>105</v>
      </c>
      <c r="B27" s="8" t="s">
        <v>84</v>
      </c>
      <c r="C27" s="8" t="s">
        <v>104</v>
      </c>
      <c r="D27" s="8" t="s">
        <v>69</v>
      </c>
      <c r="E27" s="8" t="s">
        <v>71</v>
      </c>
      <c r="F27" s="9">
        <f t="shared" si="2"/>
        <v>100000</v>
      </c>
      <c r="G27" s="48">
        <f t="shared" si="2"/>
        <v>300000</v>
      </c>
      <c r="H27" s="48">
        <f t="shared" si="2"/>
        <v>300000</v>
      </c>
    </row>
    <row r="28" spans="1:11">
      <c r="A28" s="11" t="s">
        <v>13</v>
      </c>
      <c r="B28" s="8" t="s">
        <v>84</v>
      </c>
      <c r="C28" s="8" t="s">
        <v>104</v>
      </c>
      <c r="D28" s="8" t="s">
        <v>69</v>
      </c>
      <c r="E28" s="8" t="s">
        <v>99</v>
      </c>
      <c r="F28" s="9">
        <f t="shared" si="2"/>
        <v>100000</v>
      </c>
      <c r="G28" s="48">
        <f t="shared" si="2"/>
        <v>300000</v>
      </c>
      <c r="H28" s="48">
        <f t="shared" si="2"/>
        <v>300000</v>
      </c>
    </row>
    <row r="29" spans="1:11">
      <c r="A29" s="11" t="s">
        <v>106</v>
      </c>
      <c r="B29" s="8" t="s">
        <v>84</v>
      </c>
      <c r="C29" s="8" t="s">
        <v>104</v>
      </c>
      <c r="D29" s="8" t="s">
        <v>69</v>
      </c>
      <c r="E29" s="8" t="s">
        <v>107</v>
      </c>
      <c r="F29" s="9">
        <v>100000</v>
      </c>
      <c r="G29" s="48">
        <v>300000</v>
      </c>
      <c r="H29" s="48">
        <v>300000</v>
      </c>
    </row>
    <row r="30" spans="1:11" ht="22.5" customHeight="1">
      <c r="A30" s="34" t="s">
        <v>57</v>
      </c>
      <c r="B30" s="8" t="s">
        <v>84</v>
      </c>
      <c r="C30" s="8" t="s">
        <v>108</v>
      </c>
      <c r="D30" s="8" t="s">
        <v>82</v>
      </c>
      <c r="E30" s="8" t="s">
        <v>71</v>
      </c>
      <c r="F30" s="9">
        <f>SUM(F31+F49)</f>
        <v>13928064.4</v>
      </c>
      <c r="G30" s="48">
        <f>SUM(G31+G49)</f>
        <v>9498412</v>
      </c>
      <c r="H30" s="48">
        <f>SUM(H31+H49)</f>
        <v>9498412</v>
      </c>
    </row>
    <row r="31" spans="1:11" ht="40.5" customHeight="1">
      <c r="A31" s="17" t="s">
        <v>93</v>
      </c>
      <c r="B31" s="8" t="s">
        <v>84</v>
      </c>
      <c r="C31" s="8" t="s">
        <v>108</v>
      </c>
      <c r="D31" s="8" t="s">
        <v>53</v>
      </c>
      <c r="E31" s="8" t="s">
        <v>71</v>
      </c>
      <c r="F31" s="9">
        <f>SUM(F33+F43)</f>
        <v>6940000</v>
      </c>
      <c r="G31" s="48">
        <f>SUM(G33+G43)</f>
        <v>1671000</v>
      </c>
      <c r="H31" s="48">
        <f>SUM(H33+H43)</f>
        <v>1671000</v>
      </c>
    </row>
    <row r="32" spans="1:11" ht="27" customHeight="1">
      <c r="A32" s="22" t="s">
        <v>94</v>
      </c>
      <c r="B32" s="8" t="s">
        <v>84</v>
      </c>
      <c r="C32" s="8" t="s">
        <v>108</v>
      </c>
      <c r="D32" s="8" t="s">
        <v>54</v>
      </c>
      <c r="E32" s="8" t="s">
        <v>71</v>
      </c>
      <c r="F32" s="9">
        <f>+F34+F41+F43</f>
        <v>1440000</v>
      </c>
      <c r="G32" s="48">
        <f>+G34+G41+G43</f>
        <v>1671000</v>
      </c>
      <c r="H32" s="48">
        <f>+H34+H41+H43</f>
        <v>1671000</v>
      </c>
    </row>
    <row r="33" spans="1:15" ht="14.25" customHeight="1">
      <c r="A33" s="22" t="s">
        <v>109</v>
      </c>
      <c r="B33" s="8" t="s">
        <v>84</v>
      </c>
      <c r="C33" s="8" t="s">
        <v>108</v>
      </c>
      <c r="D33" s="8" t="s">
        <v>58</v>
      </c>
      <c r="E33" s="8" t="s">
        <v>71</v>
      </c>
      <c r="F33" s="9">
        <f>+F35+F39+F41</f>
        <v>6620000</v>
      </c>
      <c r="G33" s="48">
        <f>+G35+G39+G41</f>
        <v>1351000</v>
      </c>
      <c r="H33" s="48">
        <f>+H35+H39+H41</f>
        <v>1351000</v>
      </c>
    </row>
    <row r="34" spans="1:15" ht="23.25" customHeight="1">
      <c r="A34" s="11" t="s">
        <v>95</v>
      </c>
      <c r="B34" s="8" t="s">
        <v>84</v>
      </c>
      <c r="C34" s="8" t="s">
        <v>108</v>
      </c>
      <c r="D34" s="8" t="s">
        <v>58</v>
      </c>
      <c r="E34" s="8" t="s">
        <v>72</v>
      </c>
      <c r="F34" s="9">
        <f>F35</f>
        <v>1100000</v>
      </c>
      <c r="G34" s="48">
        <f>G35</f>
        <v>1331000</v>
      </c>
      <c r="H34" s="48">
        <f>H35</f>
        <v>1331000</v>
      </c>
    </row>
    <row r="35" spans="1:15" ht="24" customHeight="1">
      <c r="A35" s="11" t="s">
        <v>96</v>
      </c>
      <c r="B35" s="8" t="s">
        <v>84</v>
      </c>
      <c r="C35" s="8" t="s">
        <v>108</v>
      </c>
      <c r="D35" s="8" t="s">
        <v>58</v>
      </c>
      <c r="E35" s="8" t="s">
        <v>97</v>
      </c>
      <c r="F35" s="9">
        <f>SUM(F36:F38)</f>
        <v>1100000</v>
      </c>
      <c r="G35" s="48">
        <f>1331000</f>
        <v>1331000</v>
      </c>
      <c r="H35" s="48">
        <f>SUM(H36:H38)</f>
        <v>1331000</v>
      </c>
      <c r="O35" s="7"/>
    </row>
    <row r="36" spans="1:15" ht="15" hidden="1" customHeight="1">
      <c r="A36" s="13" t="s">
        <v>110</v>
      </c>
      <c r="B36" s="11"/>
      <c r="C36" s="11"/>
      <c r="D36" s="11"/>
      <c r="E36" s="40"/>
      <c r="F36" s="9">
        <v>1100000</v>
      </c>
      <c r="G36" s="48">
        <f>F36*1.1</f>
        <v>1210000</v>
      </c>
      <c r="H36" s="48">
        <f>G36*1.1</f>
        <v>1331000</v>
      </c>
    </row>
    <row r="37" spans="1:15" ht="15" hidden="1" customHeight="1">
      <c r="A37" s="11"/>
      <c r="B37" s="11"/>
      <c r="C37" s="11"/>
      <c r="D37" s="11"/>
      <c r="E37" s="40"/>
      <c r="F37" s="9"/>
      <c r="G37" s="48"/>
      <c r="H37" s="48"/>
    </row>
    <row r="38" spans="1:15" ht="15" hidden="1" customHeight="1">
      <c r="A38" s="11"/>
      <c r="B38" s="11"/>
      <c r="C38" s="11"/>
      <c r="D38" s="11"/>
      <c r="E38" s="40"/>
      <c r="F38" s="9"/>
      <c r="G38" s="48"/>
      <c r="H38" s="48"/>
    </row>
    <row r="39" spans="1:15" ht="24.75" customHeight="1">
      <c r="A39" s="11" t="s">
        <v>111</v>
      </c>
      <c r="B39" s="8" t="s">
        <v>84</v>
      </c>
      <c r="C39" s="8" t="s">
        <v>108</v>
      </c>
      <c r="D39" s="8" t="s">
        <v>58</v>
      </c>
      <c r="E39" s="40">
        <v>400</v>
      </c>
      <c r="F39" s="9">
        <f>F40</f>
        <v>5500000</v>
      </c>
      <c r="G39" s="48">
        <v>0</v>
      </c>
      <c r="H39" s="48">
        <v>0</v>
      </c>
    </row>
    <row r="40" spans="1:15" ht="15" customHeight="1">
      <c r="A40" s="11" t="s">
        <v>112</v>
      </c>
      <c r="B40" s="8" t="s">
        <v>84</v>
      </c>
      <c r="C40" s="8" t="s">
        <v>108</v>
      </c>
      <c r="D40" s="8" t="s">
        <v>58</v>
      </c>
      <c r="E40" s="40">
        <v>410</v>
      </c>
      <c r="F40" s="9">
        <v>5500000</v>
      </c>
      <c r="G40" s="48">
        <v>0</v>
      </c>
      <c r="H40" s="48">
        <v>0</v>
      </c>
    </row>
    <row r="41" spans="1:15" ht="16.5" customHeight="1">
      <c r="A41" s="11" t="s">
        <v>98</v>
      </c>
      <c r="B41" s="8" t="s">
        <v>84</v>
      </c>
      <c r="C41" s="8" t="s">
        <v>108</v>
      </c>
      <c r="D41" s="8" t="s">
        <v>58</v>
      </c>
      <c r="E41" s="8" t="s">
        <v>99</v>
      </c>
      <c r="F41" s="9">
        <f>F42</f>
        <v>20000</v>
      </c>
      <c r="G41" s="48">
        <f>G42</f>
        <v>20000</v>
      </c>
      <c r="H41" s="48">
        <f>H42</f>
        <v>20000</v>
      </c>
    </row>
    <row r="42" spans="1:15" ht="15.75" customHeight="1">
      <c r="A42" s="11" t="s">
        <v>98</v>
      </c>
      <c r="B42" s="8" t="s">
        <v>84</v>
      </c>
      <c r="C42" s="8" t="s">
        <v>108</v>
      </c>
      <c r="D42" s="8" t="s">
        <v>58</v>
      </c>
      <c r="E42" s="8" t="s">
        <v>100</v>
      </c>
      <c r="F42" s="9">
        <v>20000</v>
      </c>
      <c r="G42" s="48">
        <v>20000</v>
      </c>
      <c r="H42" s="48">
        <v>20000</v>
      </c>
    </row>
    <row r="43" spans="1:15" ht="27" customHeight="1">
      <c r="A43" s="22" t="s">
        <v>59</v>
      </c>
      <c r="B43" s="8" t="s">
        <v>84</v>
      </c>
      <c r="C43" s="8" t="s">
        <v>108</v>
      </c>
      <c r="D43" s="8" t="s">
        <v>60</v>
      </c>
      <c r="E43" s="8" t="s">
        <v>71</v>
      </c>
      <c r="F43" s="9">
        <f t="shared" ref="F43:H44" si="3">F44</f>
        <v>320000</v>
      </c>
      <c r="G43" s="48">
        <f t="shared" si="3"/>
        <v>320000</v>
      </c>
      <c r="H43" s="48">
        <f t="shared" si="3"/>
        <v>320000</v>
      </c>
    </row>
    <row r="44" spans="1:15" ht="23.25" customHeight="1">
      <c r="A44" s="11" t="s">
        <v>95</v>
      </c>
      <c r="B44" s="8" t="s">
        <v>84</v>
      </c>
      <c r="C44" s="8" t="s">
        <v>108</v>
      </c>
      <c r="D44" s="8" t="s">
        <v>60</v>
      </c>
      <c r="E44" s="8" t="s">
        <v>72</v>
      </c>
      <c r="F44" s="9">
        <f t="shared" si="3"/>
        <v>320000</v>
      </c>
      <c r="G44" s="48">
        <f t="shared" si="3"/>
        <v>320000</v>
      </c>
      <c r="H44" s="48">
        <f t="shared" si="3"/>
        <v>320000</v>
      </c>
    </row>
    <row r="45" spans="1:15" ht="24" customHeight="1">
      <c r="A45" s="11" t="s">
        <v>96</v>
      </c>
      <c r="B45" s="8" t="s">
        <v>84</v>
      </c>
      <c r="C45" s="8" t="s">
        <v>108</v>
      </c>
      <c r="D45" s="8" t="s">
        <v>60</v>
      </c>
      <c r="E45" s="8" t="s">
        <v>97</v>
      </c>
      <c r="F45" s="9">
        <f>SUM(F46:F48)</f>
        <v>320000</v>
      </c>
      <c r="G45" s="48">
        <f>SUM(G46:G48)</f>
        <v>320000</v>
      </c>
      <c r="H45" s="48">
        <f>SUM(H46:H48)</f>
        <v>320000</v>
      </c>
    </row>
    <row r="46" spans="1:15" ht="15" hidden="1" customHeight="1">
      <c r="A46" s="13" t="s">
        <v>113</v>
      </c>
      <c r="B46" s="11"/>
      <c r="C46" s="11"/>
      <c r="D46" s="11"/>
      <c r="E46" s="40"/>
      <c r="F46" s="9">
        <v>200000</v>
      </c>
      <c r="G46" s="48">
        <v>200000</v>
      </c>
      <c r="H46" s="48">
        <v>200000</v>
      </c>
    </row>
    <row r="47" spans="1:15" ht="15" hidden="1" customHeight="1">
      <c r="A47" s="13" t="s">
        <v>114</v>
      </c>
      <c r="B47" s="11"/>
      <c r="C47" s="11"/>
      <c r="D47" s="11"/>
      <c r="E47" s="40"/>
      <c r="F47" s="9">
        <v>120000</v>
      </c>
      <c r="G47" s="48">
        <v>120000</v>
      </c>
      <c r="H47" s="48">
        <v>120000</v>
      </c>
    </row>
    <row r="48" spans="1:15" ht="15" hidden="1" customHeight="1">
      <c r="A48" s="11"/>
      <c r="B48" s="11"/>
      <c r="C48" s="11"/>
      <c r="D48" s="11"/>
      <c r="E48" s="40"/>
      <c r="F48" s="9"/>
      <c r="G48" s="48"/>
      <c r="H48" s="48"/>
    </row>
    <row r="49" spans="1:10" ht="37.5" customHeight="1">
      <c r="A49" s="36" t="s">
        <v>115</v>
      </c>
      <c r="B49" s="8" t="s">
        <v>84</v>
      </c>
      <c r="C49" s="8" t="s">
        <v>108</v>
      </c>
      <c r="D49" s="8" t="s">
        <v>0</v>
      </c>
      <c r="E49" s="8" t="s">
        <v>71</v>
      </c>
      <c r="F49" s="9">
        <f t="shared" ref="F49:H50" si="4">+F50</f>
        <v>6988064.4000000004</v>
      </c>
      <c r="G49" s="48">
        <f t="shared" si="4"/>
        <v>7827412</v>
      </c>
      <c r="H49" s="48">
        <f t="shared" si="4"/>
        <v>7827412</v>
      </c>
    </row>
    <row r="50" spans="1:10" ht="36" customHeight="1">
      <c r="A50" s="22" t="s">
        <v>116</v>
      </c>
      <c r="B50" s="8" t="s">
        <v>84</v>
      </c>
      <c r="C50" s="8" t="s">
        <v>108</v>
      </c>
      <c r="D50" s="8" t="s">
        <v>1</v>
      </c>
      <c r="E50" s="8" t="s">
        <v>71</v>
      </c>
      <c r="F50" s="9">
        <f t="shared" si="4"/>
        <v>6988064.4000000004</v>
      </c>
      <c r="G50" s="48">
        <f t="shared" si="4"/>
        <v>7827412</v>
      </c>
      <c r="H50" s="48">
        <f t="shared" si="4"/>
        <v>7827412</v>
      </c>
    </row>
    <row r="51" spans="1:10" ht="41.25" customHeight="1">
      <c r="A51" s="22" t="s">
        <v>3</v>
      </c>
      <c r="B51" s="8" t="s">
        <v>84</v>
      </c>
      <c r="C51" s="8" t="s">
        <v>108</v>
      </c>
      <c r="D51" s="8" t="s">
        <v>4</v>
      </c>
      <c r="E51" s="8" t="s">
        <v>71</v>
      </c>
      <c r="F51" s="9">
        <f>SUM(F53,F55)</f>
        <v>6988064.4000000004</v>
      </c>
      <c r="G51" s="48">
        <f>SUM(G53,G55)</f>
        <v>7827412</v>
      </c>
      <c r="H51" s="48">
        <f>SUM(H53,H55)</f>
        <v>7827412</v>
      </c>
    </row>
    <row r="52" spans="1:10" ht="34.5" customHeight="1">
      <c r="A52" s="11" t="s">
        <v>90</v>
      </c>
      <c r="B52" s="8" t="s">
        <v>84</v>
      </c>
      <c r="C52" s="8" t="s">
        <v>108</v>
      </c>
      <c r="D52" s="8" t="s">
        <v>4</v>
      </c>
      <c r="E52" s="8" t="s">
        <v>91</v>
      </c>
      <c r="F52" s="9">
        <f>+F53</f>
        <v>6758064.4000000004</v>
      </c>
      <c r="G52" s="48">
        <f>+G53</f>
        <v>7549112</v>
      </c>
      <c r="H52" s="48">
        <f>+H53</f>
        <v>7549112</v>
      </c>
    </row>
    <row r="53" spans="1:10" ht="22.5" customHeight="1">
      <c r="A53" s="11" t="s">
        <v>92</v>
      </c>
      <c r="B53" s="8" t="s">
        <v>84</v>
      </c>
      <c r="C53" s="8" t="s">
        <v>108</v>
      </c>
      <c r="D53" s="8" t="s">
        <v>4</v>
      </c>
      <c r="E53" s="8" t="s">
        <v>87</v>
      </c>
      <c r="F53" s="9">
        <v>6758064.4000000004</v>
      </c>
      <c r="G53" s="48">
        <v>7549112</v>
      </c>
      <c r="H53" s="48">
        <v>7549112</v>
      </c>
    </row>
    <row r="54" spans="1:10" ht="23.25" customHeight="1">
      <c r="A54" s="11" t="s">
        <v>95</v>
      </c>
      <c r="B54" s="8" t="s">
        <v>84</v>
      </c>
      <c r="C54" s="8" t="s">
        <v>108</v>
      </c>
      <c r="D54" s="8" t="s">
        <v>4</v>
      </c>
      <c r="E54" s="8" t="s">
        <v>72</v>
      </c>
      <c r="F54" s="9">
        <f>+F55</f>
        <v>230000</v>
      </c>
      <c r="G54" s="48">
        <f>+G55</f>
        <v>278300</v>
      </c>
      <c r="H54" s="48">
        <f>+H55</f>
        <v>278300</v>
      </c>
    </row>
    <row r="55" spans="1:10" ht="24" customHeight="1">
      <c r="A55" s="11" t="s">
        <v>96</v>
      </c>
      <c r="B55" s="8" t="s">
        <v>84</v>
      </c>
      <c r="C55" s="8" t="s">
        <v>108</v>
      </c>
      <c r="D55" s="8" t="s">
        <v>4</v>
      </c>
      <c r="E55" s="8" t="s">
        <v>97</v>
      </c>
      <c r="F55" s="9">
        <v>230000</v>
      </c>
      <c r="G55" s="48">
        <v>278300</v>
      </c>
      <c r="H55" s="48">
        <v>278300</v>
      </c>
      <c r="J55" s="3" t="s">
        <v>117</v>
      </c>
    </row>
    <row r="56" spans="1:10" ht="37.5" customHeight="1">
      <c r="A56" s="32" t="s">
        <v>118</v>
      </c>
      <c r="B56" s="8" t="s">
        <v>119</v>
      </c>
      <c r="C56" s="8" t="s">
        <v>81</v>
      </c>
      <c r="D56" s="8" t="s">
        <v>82</v>
      </c>
      <c r="E56" s="8" t="s">
        <v>71</v>
      </c>
      <c r="F56" s="33">
        <f t="shared" ref="F56:H57" si="5">F57</f>
        <v>392600</v>
      </c>
      <c r="G56" s="47">
        <f t="shared" si="5"/>
        <v>617924</v>
      </c>
      <c r="H56" s="47">
        <f t="shared" si="5"/>
        <v>676217</v>
      </c>
    </row>
    <row r="57" spans="1:10" ht="37.5" customHeight="1">
      <c r="A57" s="32" t="s">
        <v>120</v>
      </c>
      <c r="B57" s="8" t="s">
        <v>119</v>
      </c>
      <c r="C57" s="8" t="s">
        <v>86</v>
      </c>
      <c r="D57" s="8" t="s">
        <v>82</v>
      </c>
      <c r="E57" s="8" t="s">
        <v>71</v>
      </c>
      <c r="F57" s="33">
        <f t="shared" si="5"/>
        <v>392600</v>
      </c>
      <c r="G57" s="47">
        <f t="shared" si="5"/>
        <v>617924</v>
      </c>
      <c r="H57" s="47">
        <f t="shared" si="5"/>
        <v>676217</v>
      </c>
    </row>
    <row r="58" spans="1:10" ht="20.25" customHeight="1">
      <c r="A58" s="22" t="s">
        <v>120</v>
      </c>
      <c r="B58" s="8" t="s">
        <v>119</v>
      </c>
      <c r="C58" s="8" t="s">
        <v>86</v>
      </c>
      <c r="D58" s="8" t="s">
        <v>70</v>
      </c>
      <c r="E58" s="8" t="s">
        <v>71</v>
      </c>
      <c r="F58" s="9">
        <f>SUM(F59)</f>
        <v>392600</v>
      </c>
      <c r="G58" s="48">
        <f>SUM(G59)</f>
        <v>617924</v>
      </c>
      <c r="H58" s="48">
        <f>SUM(H59)</f>
        <v>676217</v>
      </c>
    </row>
    <row r="59" spans="1:10" ht="18.75" customHeight="1">
      <c r="A59" s="11" t="s">
        <v>121</v>
      </c>
      <c r="B59" s="8" t="s">
        <v>119</v>
      </c>
      <c r="C59" s="8" t="s">
        <v>86</v>
      </c>
      <c r="D59" s="8" t="s">
        <v>70</v>
      </c>
      <c r="E59" s="8" t="s">
        <v>71</v>
      </c>
      <c r="F59" s="9">
        <f>+F60+F62</f>
        <v>392600</v>
      </c>
      <c r="G59" s="48">
        <f>+G60+G62</f>
        <v>617924</v>
      </c>
      <c r="H59" s="48">
        <f>+H60+H62</f>
        <v>676217</v>
      </c>
    </row>
    <row r="60" spans="1:10" ht="34.5" customHeight="1">
      <c r="A60" s="11" t="s">
        <v>90</v>
      </c>
      <c r="B60" s="8" t="s">
        <v>119</v>
      </c>
      <c r="C60" s="8" t="s">
        <v>86</v>
      </c>
      <c r="D60" s="8" t="s">
        <v>70</v>
      </c>
      <c r="E60" s="8" t="s">
        <v>91</v>
      </c>
      <c r="F60" s="9">
        <v>301811</v>
      </c>
      <c r="G60" s="48">
        <f>G61</f>
        <v>384200</v>
      </c>
      <c r="H60" s="48">
        <f>H61</f>
        <v>384200</v>
      </c>
    </row>
    <row r="61" spans="1:10" ht="27" customHeight="1">
      <c r="A61" s="11" t="s">
        <v>92</v>
      </c>
      <c r="B61" s="8" t="s">
        <v>119</v>
      </c>
      <c r="C61" s="8" t="s">
        <v>86</v>
      </c>
      <c r="D61" s="8" t="s">
        <v>70</v>
      </c>
      <c r="E61" s="8" t="s">
        <v>87</v>
      </c>
      <c r="F61" s="9">
        <v>301811</v>
      </c>
      <c r="G61" s="16">
        <v>384200</v>
      </c>
      <c r="H61" s="16">
        <v>384200</v>
      </c>
    </row>
    <row r="62" spans="1:10" ht="23.25" customHeight="1">
      <c r="A62" s="11" t="s">
        <v>95</v>
      </c>
      <c r="B62" s="8" t="s">
        <v>119</v>
      </c>
      <c r="C62" s="8" t="s">
        <v>86</v>
      </c>
      <c r="D62" s="8" t="s">
        <v>70</v>
      </c>
      <c r="E62" s="8" t="s">
        <v>72</v>
      </c>
      <c r="F62" s="9">
        <v>90789</v>
      </c>
      <c r="G62" s="48">
        <f>G63</f>
        <v>233724</v>
      </c>
      <c r="H62" s="48">
        <f>H63</f>
        <v>292017</v>
      </c>
    </row>
    <row r="63" spans="1:10" ht="27" customHeight="1">
      <c r="A63" s="11" t="s">
        <v>96</v>
      </c>
      <c r="B63" s="8" t="s">
        <v>119</v>
      </c>
      <c r="C63" s="8" t="s">
        <v>86</v>
      </c>
      <c r="D63" s="8" t="s">
        <v>70</v>
      </c>
      <c r="E63" s="8" t="s">
        <v>97</v>
      </c>
      <c r="F63" s="9">
        <v>90789</v>
      </c>
      <c r="G63" s="16">
        <v>233724</v>
      </c>
      <c r="H63" s="49">
        <v>292017</v>
      </c>
    </row>
    <row r="64" spans="1:10" ht="37.5" customHeight="1">
      <c r="A64" s="32" t="s">
        <v>122</v>
      </c>
      <c r="B64" s="8" t="s">
        <v>86</v>
      </c>
      <c r="C64" s="8" t="s">
        <v>81</v>
      </c>
      <c r="D64" s="8" t="s">
        <v>82</v>
      </c>
      <c r="E64" s="8" t="s">
        <v>71</v>
      </c>
      <c r="F64" s="33">
        <f>F66</f>
        <v>500000</v>
      </c>
      <c r="G64" s="47">
        <f>G66</f>
        <v>850000</v>
      </c>
      <c r="H64" s="47">
        <f>H66</f>
        <v>850000</v>
      </c>
    </row>
    <row r="65" spans="1:8" ht="55.5" customHeight="1">
      <c r="A65" s="32" t="s">
        <v>123</v>
      </c>
      <c r="B65" s="8" t="s">
        <v>124</v>
      </c>
      <c r="C65" s="8" t="s">
        <v>125</v>
      </c>
      <c r="D65" s="8" t="s">
        <v>82</v>
      </c>
      <c r="E65" s="8" t="s">
        <v>71</v>
      </c>
      <c r="F65" s="33">
        <f t="shared" ref="F65:H66" si="6">F66</f>
        <v>500000</v>
      </c>
      <c r="G65" s="47">
        <f t="shared" si="6"/>
        <v>850000</v>
      </c>
      <c r="H65" s="47">
        <f t="shared" si="6"/>
        <v>850000</v>
      </c>
    </row>
    <row r="66" spans="1:8" ht="47.25" customHeight="1">
      <c r="A66" s="17" t="s">
        <v>126</v>
      </c>
      <c r="B66" s="8" t="s">
        <v>124</v>
      </c>
      <c r="C66" s="8" t="s">
        <v>125</v>
      </c>
      <c r="D66" s="8" t="s">
        <v>5</v>
      </c>
      <c r="E66" s="8" t="s">
        <v>71</v>
      </c>
      <c r="F66" s="9">
        <f t="shared" si="6"/>
        <v>500000</v>
      </c>
      <c r="G66" s="48">
        <f t="shared" si="6"/>
        <v>850000</v>
      </c>
      <c r="H66" s="48">
        <f t="shared" si="6"/>
        <v>850000</v>
      </c>
    </row>
    <row r="67" spans="1:8" ht="29.25" customHeight="1">
      <c r="A67" s="22" t="s">
        <v>127</v>
      </c>
      <c r="B67" s="8" t="s">
        <v>124</v>
      </c>
      <c r="C67" s="8" t="s">
        <v>125</v>
      </c>
      <c r="D67" s="8" t="s">
        <v>6</v>
      </c>
      <c r="E67" s="8" t="s">
        <v>71</v>
      </c>
      <c r="F67" s="9">
        <f>F68+F71+F74</f>
        <v>500000</v>
      </c>
      <c r="G67" s="48">
        <f>G68+G71+G74</f>
        <v>850000</v>
      </c>
      <c r="H67" s="48">
        <f>H68+H71+H74</f>
        <v>850000</v>
      </c>
    </row>
    <row r="68" spans="1:8" ht="32.25" customHeight="1">
      <c r="A68" s="34" t="s">
        <v>128</v>
      </c>
      <c r="B68" s="8" t="s">
        <v>124</v>
      </c>
      <c r="C68" s="8" t="s">
        <v>125</v>
      </c>
      <c r="D68" s="8" t="s">
        <v>7</v>
      </c>
      <c r="E68" s="8" t="s">
        <v>71</v>
      </c>
      <c r="F68" s="9">
        <f t="shared" ref="F68:H69" si="7">F69</f>
        <v>50000</v>
      </c>
      <c r="G68" s="48">
        <f t="shared" si="7"/>
        <v>50000</v>
      </c>
      <c r="H68" s="48">
        <f t="shared" si="7"/>
        <v>50000</v>
      </c>
    </row>
    <row r="69" spans="1:8" ht="24.75" customHeight="1">
      <c r="A69" s="11" t="s">
        <v>95</v>
      </c>
      <c r="B69" s="8" t="s">
        <v>124</v>
      </c>
      <c r="C69" s="8" t="s">
        <v>125</v>
      </c>
      <c r="D69" s="8" t="s">
        <v>7</v>
      </c>
      <c r="E69" s="8" t="s">
        <v>72</v>
      </c>
      <c r="F69" s="9">
        <f t="shared" si="7"/>
        <v>50000</v>
      </c>
      <c r="G69" s="48">
        <f t="shared" si="7"/>
        <v>50000</v>
      </c>
      <c r="H69" s="48">
        <f t="shared" si="7"/>
        <v>50000</v>
      </c>
    </row>
    <row r="70" spans="1:8" ht="26.25" customHeight="1">
      <c r="A70" s="17" t="s">
        <v>96</v>
      </c>
      <c r="B70" s="8" t="s">
        <v>124</v>
      </c>
      <c r="C70" s="8" t="s">
        <v>125</v>
      </c>
      <c r="D70" s="8" t="s">
        <v>7</v>
      </c>
      <c r="E70" s="8" t="s">
        <v>97</v>
      </c>
      <c r="F70" s="9">
        <v>50000</v>
      </c>
      <c r="G70" s="48">
        <v>50000</v>
      </c>
      <c r="H70" s="48">
        <v>50000</v>
      </c>
    </row>
    <row r="71" spans="1:8" ht="33.75" customHeight="1">
      <c r="A71" s="34" t="s">
        <v>129</v>
      </c>
      <c r="B71" s="8" t="s">
        <v>124</v>
      </c>
      <c r="C71" s="8" t="s">
        <v>125</v>
      </c>
      <c r="D71" s="8" t="s">
        <v>8</v>
      </c>
      <c r="E71" s="8" t="s">
        <v>71</v>
      </c>
      <c r="F71" s="9">
        <f t="shared" ref="F71:H72" si="8">F72</f>
        <v>150000</v>
      </c>
      <c r="G71" s="48">
        <f t="shared" si="8"/>
        <v>300000</v>
      </c>
      <c r="H71" s="48">
        <f t="shared" si="8"/>
        <v>300000</v>
      </c>
    </row>
    <row r="72" spans="1:8" ht="24.75" customHeight="1">
      <c r="A72" s="11" t="s">
        <v>95</v>
      </c>
      <c r="B72" s="8" t="s">
        <v>124</v>
      </c>
      <c r="C72" s="8" t="s">
        <v>125</v>
      </c>
      <c r="D72" s="8" t="s">
        <v>8</v>
      </c>
      <c r="E72" s="8" t="s">
        <v>72</v>
      </c>
      <c r="F72" s="9">
        <f t="shared" si="8"/>
        <v>150000</v>
      </c>
      <c r="G72" s="48">
        <f t="shared" si="8"/>
        <v>300000</v>
      </c>
      <c r="H72" s="48">
        <f t="shared" si="8"/>
        <v>300000</v>
      </c>
    </row>
    <row r="73" spans="1:8" ht="26.25" customHeight="1">
      <c r="A73" s="11" t="s">
        <v>96</v>
      </c>
      <c r="B73" s="8" t="s">
        <v>124</v>
      </c>
      <c r="C73" s="8" t="s">
        <v>125</v>
      </c>
      <c r="D73" s="8" t="s">
        <v>8</v>
      </c>
      <c r="E73" s="8" t="s">
        <v>97</v>
      </c>
      <c r="F73" s="9">
        <v>150000</v>
      </c>
      <c r="G73" s="48">
        <v>300000</v>
      </c>
      <c r="H73" s="48">
        <v>300000</v>
      </c>
    </row>
    <row r="74" spans="1:8" ht="21.75" customHeight="1">
      <c r="A74" s="34" t="s">
        <v>9</v>
      </c>
      <c r="B74" s="8" t="s">
        <v>124</v>
      </c>
      <c r="C74" s="8" t="s">
        <v>125</v>
      </c>
      <c r="D74" s="8" t="s">
        <v>10</v>
      </c>
      <c r="E74" s="8" t="s">
        <v>71</v>
      </c>
      <c r="F74" s="9">
        <f t="shared" ref="F74:H75" si="9">F75</f>
        <v>300000</v>
      </c>
      <c r="G74" s="48">
        <f t="shared" si="9"/>
        <v>500000</v>
      </c>
      <c r="H74" s="48">
        <f t="shared" si="9"/>
        <v>500000</v>
      </c>
    </row>
    <row r="75" spans="1:8" ht="24.75" customHeight="1">
      <c r="A75" s="11" t="s">
        <v>95</v>
      </c>
      <c r="B75" s="8" t="s">
        <v>124</v>
      </c>
      <c r="C75" s="8" t="s">
        <v>125</v>
      </c>
      <c r="D75" s="8" t="s">
        <v>10</v>
      </c>
      <c r="E75" s="8" t="s">
        <v>72</v>
      </c>
      <c r="F75" s="9">
        <f t="shared" si="9"/>
        <v>300000</v>
      </c>
      <c r="G75" s="48">
        <f t="shared" si="9"/>
        <v>500000</v>
      </c>
      <c r="H75" s="48">
        <f t="shared" si="9"/>
        <v>500000</v>
      </c>
    </row>
    <row r="76" spans="1:8" ht="26.25" customHeight="1">
      <c r="A76" s="11" t="s">
        <v>96</v>
      </c>
      <c r="B76" s="8" t="s">
        <v>124</v>
      </c>
      <c r="C76" s="8" t="s">
        <v>125</v>
      </c>
      <c r="D76" s="8" t="s">
        <v>10</v>
      </c>
      <c r="E76" s="8" t="s">
        <v>97</v>
      </c>
      <c r="F76" s="9">
        <v>300000</v>
      </c>
      <c r="G76" s="48">
        <v>500000</v>
      </c>
      <c r="H76" s="48">
        <v>500000</v>
      </c>
    </row>
    <row r="77" spans="1:8" ht="31.5" customHeight="1">
      <c r="A77" s="32" t="s">
        <v>130</v>
      </c>
      <c r="B77" s="8" t="s">
        <v>89</v>
      </c>
      <c r="C77" s="8" t="s">
        <v>81</v>
      </c>
      <c r="D77" s="8" t="s">
        <v>82</v>
      </c>
      <c r="E77" s="8" t="s">
        <v>71</v>
      </c>
      <c r="F77" s="9">
        <f>F78+F114</f>
        <v>12129800</v>
      </c>
      <c r="G77" s="48">
        <f>G78+G114</f>
        <v>14481334</v>
      </c>
      <c r="H77" s="48">
        <f>H78+H114</f>
        <v>14544341</v>
      </c>
    </row>
    <row r="78" spans="1:8" ht="29.25" customHeight="1">
      <c r="A78" s="32" t="s">
        <v>131</v>
      </c>
      <c r="B78" s="8" t="s">
        <v>89</v>
      </c>
      <c r="C78" s="8" t="s">
        <v>132</v>
      </c>
      <c r="D78" s="8" t="s">
        <v>82</v>
      </c>
      <c r="E78" s="8" t="s">
        <v>71</v>
      </c>
      <c r="F78" s="9">
        <f>F79+F106</f>
        <v>11479800</v>
      </c>
      <c r="G78" s="48">
        <f>G79+G106</f>
        <v>13831334</v>
      </c>
      <c r="H78" s="48">
        <f>H79+H106</f>
        <v>13894341</v>
      </c>
    </row>
    <row r="79" spans="1:8" ht="61.5" customHeight="1">
      <c r="A79" s="34" t="s">
        <v>133</v>
      </c>
      <c r="B79" s="8" t="s">
        <v>89</v>
      </c>
      <c r="C79" s="8" t="s">
        <v>132</v>
      </c>
      <c r="D79" s="8" t="s">
        <v>42</v>
      </c>
      <c r="E79" s="8" t="s">
        <v>71</v>
      </c>
      <c r="F79" s="9">
        <f>SUM(F89+F100+F103+F81)</f>
        <v>11329800</v>
      </c>
      <c r="G79" s="48">
        <f>SUM(G89+G100+G103+G81)</f>
        <v>13481334</v>
      </c>
      <c r="H79" s="48">
        <f>SUM(H89+H100+H103+H81)</f>
        <v>13544341</v>
      </c>
    </row>
    <row r="80" spans="1:8" ht="27" customHeight="1">
      <c r="A80" s="22" t="s">
        <v>134</v>
      </c>
      <c r="B80" s="8" t="s">
        <v>135</v>
      </c>
      <c r="C80" s="8" t="s">
        <v>132</v>
      </c>
      <c r="D80" s="8" t="s">
        <v>43</v>
      </c>
      <c r="E80" s="8" t="s">
        <v>71</v>
      </c>
      <c r="F80" s="9">
        <f>+F81+F89+F100+F103</f>
        <v>11329800</v>
      </c>
      <c r="G80" s="48">
        <f>+G81+G89+G100+G103</f>
        <v>13481334</v>
      </c>
      <c r="H80" s="48">
        <f>+H81+H89+H100+H103</f>
        <v>13544341</v>
      </c>
    </row>
    <row r="81" spans="1:12" ht="18" customHeight="1">
      <c r="A81" s="22" t="s">
        <v>44</v>
      </c>
      <c r="B81" s="8" t="s">
        <v>135</v>
      </c>
      <c r="C81" s="8" t="s">
        <v>132</v>
      </c>
      <c r="D81" s="8" t="s">
        <v>45</v>
      </c>
      <c r="E81" s="8" t="s">
        <v>71</v>
      </c>
      <c r="F81" s="9">
        <f t="shared" ref="F81:H82" si="10">+F82</f>
        <v>6400000</v>
      </c>
      <c r="G81" s="48">
        <f t="shared" si="10"/>
        <v>7000000</v>
      </c>
      <c r="H81" s="48">
        <f t="shared" si="10"/>
        <v>7000000</v>
      </c>
    </row>
    <row r="82" spans="1:12" ht="24" customHeight="1">
      <c r="A82" s="11" t="s">
        <v>95</v>
      </c>
      <c r="B82" s="8" t="s">
        <v>89</v>
      </c>
      <c r="C82" s="8" t="s">
        <v>132</v>
      </c>
      <c r="D82" s="8" t="s">
        <v>45</v>
      </c>
      <c r="E82" s="8" t="s">
        <v>72</v>
      </c>
      <c r="F82" s="9">
        <f t="shared" si="10"/>
        <v>6400000</v>
      </c>
      <c r="G82" s="48">
        <f t="shared" si="10"/>
        <v>7000000</v>
      </c>
      <c r="H82" s="48">
        <f t="shared" si="10"/>
        <v>7000000</v>
      </c>
    </row>
    <row r="83" spans="1:12" ht="19.5" customHeight="1">
      <c r="A83" s="11" t="s">
        <v>96</v>
      </c>
      <c r="B83" s="8" t="s">
        <v>89</v>
      </c>
      <c r="C83" s="8" t="s">
        <v>132</v>
      </c>
      <c r="D83" s="8" t="s">
        <v>45</v>
      </c>
      <c r="E83" s="8" t="s">
        <v>97</v>
      </c>
      <c r="F83" s="9">
        <f>SUM(F84:F88)</f>
        <v>6400000</v>
      </c>
      <c r="G83" s="48">
        <v>7000000</v>
      </c>
      <c r="H83" s="48">
        <v>7000000</v>
      </c>
    </row>
    <row r="84" spans="1:12" ht="16.5" hidden="1" customHeight="1">
      <c r="A84" s="13" t="s">
        <v>136</v>
      </c>
      <c r="B84" s="11"/>
      <c r="C84" s="11"/>
      <c r="D84" s="11"/>
      <c r="E84" s="40"/>
      <c r="F84" s="9">
        <v>6000000</v>
      </c>
      <c r="G84" s="48">
        <f>F84*1.1</f>
        <v>6600000.0000000009</v>
      </c>
      <c r="H84" s="48">
        <f>G84*1.1</f>
        <v>7260000.0000000019</v>
      </c>
    </row>
    <row r="85" spans="1:12" ht="24.75" hidden="1" customHeight="1">
      <c r="A85" s="13" t="s">
        <v>137</v>
      </c>
      <c r="B85" s="11"/>
      <c r="C85" s="11"/>
      <c r="D85" s="11"/>
      <c r="E85" s="40"/>
      <c r="F85" s="9">
        <v>400000</v>
      </c>
      <c r="G85" s="48">
        <v>400000</v>
      </c>
      <c r="H85" s="48">
        <v>400000</v>
      </c>
    </row>
    <row r="86" spans="1:12" ht="27" hidden="1" customHeight="1">
      <c r="A86" s="11"/>
      <c r="B86" s="11"/>
      <c r="C86" s="11"/>
      <c r="D86" s="11"/>
      <c r="E86" s="40"/>
      <c r="F86" s="9"/>
      <c r="G86" s="48"/>
      <c r="H86" s="48"/>
      <c r="J86" s="9">
        <v>-580232</v>
      </c>
      <c r="K86" s="9">
        <v>-206422</v>
      </c>
      <c r="L86" s="9">
        <v>-178161</v>
      </c>
    </row>
    <row r="87" spans="1:12" ht="34.5" hidden="1" customHeight="1">
      <c r="A87" s="11"/>
      <c r="B87" s="11"/>
      <c r="C87" s="11"/>
      <c r="D87" s="11"/>
      <c r="E87" s="40"/>
      <c r="F87" s="9"/>
      <c r="G87" s="48"/>
      <c r="H87" s="48"/>
      <c r="J87" s="9"/>
      <c r="K87" s="9">
        <v>-971109</v>
      </c>
      <c r="L87" s="9">
        <v>-2566335</v>
      </c>
    </row>
    <row r="88" spans="1:12" ht="38.25" hidden="1" customHeight="1">
      <c r="A88" s="11"/>
      <c r="B88" s="11"/>
      <c r="C88" s="11"/>
      <c r="D88" s="11"/>
      <c r="E88" s="40"/>
      <c r="F88" s="9"/>
      <c r="G88" s="48"/>
      <c r="H88" s="48"/>
    </row>
    <row r="89" spans="1:12" ht="18" customHeight="1">
      <c r="A89" s="22" t="s">
        <v>138</v>
      </c>
      <c r="B89" s="8" t="s">
        <v>135</v>
      </c>
      <c r="C89" s="8" t="s">
        <v>132</v>
      </c>
      <c r="D89" s="8" t="s">
        <v>46</v>
      </c>
      <c r="E89" s="8" t="s">
        <v>71</v>
      </c>
      <c r="F89" s="9">
        <f t="shared" ref="F89:H90" si="11">SUM(F90)</f>
        <v>1500000</v>
      </c>
      <c r="G89" s="48">
        <f t="shared" si="11"/>
        <v>3000000</v>
      </c>
      <c r="H89" s="48">
        <f t="shared" si="11"/>
        <v>3000000</v>
      </c>
      <c r="J89" s="7"/>
    </row>
    <row r="90" spans="1:12" ht="24" customHeight="1">
      <c r="A90" s="11" t="s">
        <v>95</v>
      </c>
      <c r="B90" s="8" t="s">
        <v>89</v>
      </c>
      <c r="C90" s="8" t="s">
        <v>132</v>
      </c>
      <c r="D90" s="8" t="s">
        <v>46</v>
      </c>
      <c r="E90" s="8" t="s">
        <v>72</v>
      </c>
      <c r="F90" s="9">
        <f t="shared" si="11"/>
        <v>1500000</v>
      </c>
      <c r="G90" s="48">
        <f t="shared" si="11"/>
        <v>3000000</v>
      </c>
      <c r="H90" s="48">
        <f t="shared" si="11"/>
        <v>3000000</v>
      </c>
    </row>
    <row r="91" spans="1:12" ht="24" customHeight="1">
      <c r="A91" s="11" t="s">
        <v>96</v>
      </c>
      <c r="B91" s="8" t="s">
        <v>89</v>
      </c>
      <c r="C91" s="8" t="s">
        <v>132</v>
      </c>
      <c r="D91" s="8" t="s">
        <v>46</v>
      </c>
      <c r="E91" s="8" t="s">
        <v>97</v>
      </c>
      <c r="F91" s="9">
        <f>SUM(F92:F99)</f>
        <v>1500000</v>
      </c>
      <c r="G91" s="48">
        <v>3000000</v>
      </c>
      <c r="H91" s="48">
        <v>3000000</v>
      </c>
    </row>
    <row r="92" spans="1:12" ht="15" hidden="1" customHeight="1">
      <c r="A92" s="13" t="s">
        <v>139</v>
      </c>
      <c r="B92" s="11"/>
      <c r="C92" s="11"/>
      <c r="D92" s="11"/>
      <c r="E92" s="40"/>
      <c r="F92" s="9">
        <v>1500000</v>
      </c>
      <c r="G92" s="48">
        <f>F92*1.1</f>
        <v>1650000.0000000002</v>
      </c>
      <c r="H92" s="48">
        <f>G92*1.1</f>
        <v>1815000.0000000005</v>
      </c>
    </row>
    <row r="93" spans="1:12" ht="15" hidden="1" customHeight="1">
      <c r="A93" s="11"/>
      <c r="B93" s="11"/>
      <c r="C93" s="11"/>
      <c r="D93" s="11"/>
      <c r="E93" s="40"/>
      <c r="F93" s="9"/>
      <c r="G93" s="48"/>
      <c r="H93" s="48"/>
    </row>
    <row r="94" spans="1:12" ht="15" hidden="1" customHeight="1">
      <c r="A94" s="11"/>
      <c r="B94" s="11"/>
      <c r="C94" s="11"/>
      <c r="D94" s="11"/>
      <c r="E94" s="40"/>
      <c r="F94" s="9"/>
      <c r="G94" s="48"/>
      <c r="H94" s="48"/>
    </row>
    <row r="95" spans="1:12" ht="15" hidden="1" customHeight="1">
      <c r="A95" s="11"/>
      <c r="B95" s="11"/>
      <c r="C95" s="11"/>
      <c r="D95" s="11"/>
      <c r="E95" s="40"/>
      <c r="F95" s="9"/>
      <c r="G95" s="48"/>
      <c r="H95" s="48"/>
    </row>
    <row r="96" spans="1:12" ht="15" hidden="1" customHeight="1">
      <c r="A96" s="11"/>
      <c r="B96" s="11"/>
      <c r="C96" s="11"/>
      <c r="D96" s="11"/>
      <c r="E96" s="40"/>
      <c r="F96" s="9"/>
      <c r="G96" s="48"/>
      <c r="H96" s="48"/>
    </row>
    <row r="97" spans="1:8" ht="15" hidden="1" customHeight="1">
      <c r="A97" s="11"/>
      <c r="B97" s="11"/>
      <c r="C97" s="11"/>
      <c r="D97" s="11"/>
      <c r="E97" s="40"/>
      <c r="F97" s="9"/>
      <c r="G97" s="48"/>
      <c r="H97" s="48"/>
    </row>
    <row r="98" spans="1:8" ht="15" hidden="1" customHeight="1">
      <c r="A98" s="11"/>
      <c r="B98" s="11"/>
      <c r="C98" s="11"/>
      <c r="D98" s="11"/>
      <c r="E98" s="40"/>
      <c r="F98" s="9"/>
      <c r="G98" s="48"/>
      <c r="H98" s="48"/>
    </row>
    <row r="99" spans="1:8" ht="15" hidden="1" customHeight="1">
      <c r="A99" s="11"/>
      <c r="B99" s="11"/>
      <c r="C99" s="11"/>
      <c r="D99" s="11"/>
      <c r="E99" s="40"/>
      <c r="F99" s="9"/>
      <c r="G99" s="48"/>
      <c r="H99" s="48"/>
    </row>
    <row r="100" spans="1:8" ht="38.25" customHeight="1">
      <c r="A100" s="17" t="s">
        <v>140</v>
      </c>
      <c r="B100" s="8" t="s">
        <v>135</v>
      </c>
      <c r="C100" s="8" t="s">
        <v>132</v>
      </c>
      <c r="D100" s="8" t="s">
        <v>47</v>
      </c>
      <c r="E100" s="8" t="s">
        <v>71</v>
      </c>
      <c r="F100" s="9">
        <f t="shared" ref="F100:H101" si="12">SUM(F101)</f>
        <v>2929800</v>
      </c>
      <c r="G100" s="48">
        <f t="shared" si="12"/>
        <v>2981334</v>
      </c>
      <c r="H100" s="48">
        <f t="shared" si="12"/>
        <v>3044341</v>
      </c>
    </row>
    <row r="101" spans="1:8" ht="24" customHeight="1">
      <c r="A101" s="11" t="s">
        <v>95</v>
      </c>
      <c r="B101" s="8" t="s">
        <v>89</v>
      </c>
      <c r="C101" s="8" t="s">
        <v>132</v>
      </c>
      <c r="D101" s="8" t="s">
        <v>47</v>
      </c>
      <c r="E101" s="8" t="s">
        <v>72</v>
      </c>
      <c r="F101" s="9">
        <f t="shared" si="12"/>
        <v>2929800</v>
      </c>
      <c r="G101" s="48">
        <f t="shared" si="12"/>
        <v>2981334</v>
      </c>
      <c r="H101" s="48">
        <f t="shared" si="12"/>
        <v>3044341</v>
      </c>
    </row>
    <row r="102" spans="1:8" ht="21.75" customHeight="1">
      <c r="A102" s="11" t="s">
        <v>96</v>
      </c>
      <c r="B102" s="8" t="s">
        <v>89</v>
      </c>
      <c r="C102" s="8" t="s">
        <v>132</v>
      </c>
      <c r="D102" s="8" t="s">
        <v>47</v>
      </c>
      <c r="E102" s="8" t="s">
        <v>97</v>
      </c>
      <c r="F102" s="9">
        <f>2349568+580232</f>
        <v>2929800</v>
      </c>
      <c r="G102" s="48">
        <v>2981334</v>
      </c>
      <c r="H102" s="48">
        <v>3044341</v>
      </c>
    </row>
    <row r="103" spans="1:8" ht="23.25" customHeight="1">
      <c r="A103" s="17" t="s">
        <v>141</v>
      </c>
      <c r="B103" s="8" t="s">
        <v>135</v>
      </c>
      <c r="C103" s="8" t="s">
        <v>132</v>
      </c>
      <c r="D103" s="8" t="s">
        <v>48</v>
      </c>
      <c r="E103" s="8" t="s">
        <v>71</v>
      </c>
      <c r="F103" s="9">
        <f t="shared" ref="F103:H104" si="13">+F104</f>
        <v>500000</v>
      </c>
      <c r="G103" s="48">
        <f t="shared" si="13"/>
        <v>500000</v>
      </c>
      <c r="H103" s="48">
        <f t="shared" si="13"/>
        <v>500000</v>
      </c>
    </row>
    <row r="104" spans="1:8" ht="23.25" customHeight="1">
      <c r="A104" s="11" t="s">
        <v>95</v>
      </c>
      <c r="B104" s="8" t="s">
        <v>89</v>
      </c>
      <c r="C104" s="8" t="s">
        <v>132</v>
      </c>
      <c r="D104" s="8" t="s">
        <v>48</v>
      </c>
      <c r="E104" s="8" t="s">
        <v>72</v>
      </c>
      <c r="F104" s="9">
        <f t="shared" si="13"/>
        <v>500000</v>
      </c>
      <c r="G104" s="48">
        <f t="shared" si="13"/>
        <v>500000</v>
      </c>
      <c r="H104" s="48">
        <f t="shared" si="13"/>
        <v>500000</v>
      </c>
    </row>
    <row r="105" spans="1:8" ht="24" customHeight="1">
      <c r="A105" s="11" t="s">
        <v>96</v>
      </c>
      <c r="B105" s="8" t="s">
        <v>89</v>
      </c>
      <c r="C105" s="8" t="s">
        <v>132</v>
      </c>
      <c r="D105" s="8" t="s">
        <v>48</v>
      </c>
      <c r="E105" s="8" t="s">
        <v>97</v>
      </c>
      <c r="F105" s="9">
        <v>500000</v>
      </c>
      <c r="G105" s="48">
        <v>500000</v>
      </c>
      <c r="H105" s="48">
        <v>500000</v>
      </c>
    </row>
    <row r="106" spans="1:8" ht="61.5" customHeight="1">
      <c r="A106" s="34" t="s">
        <v>142</v>
      </c>
      <c r="B106" s="8" t="s">
        <v>89</v>
      </c>
      <c r="C106" s="8" t="s">
        <v>132</v>
      </c>
      <c r="D106" s="8" t="s">
        <v>49</v>
      </c>
      <c r="E106" s="8" t="s">
        <v>71</v>
      </c>
      <c r="F106" s="9">
        <f>SUM(F107)</f>
        <v>150000</v>
      </c>
      <c r="G106" s="48">
        <f>SUM(G107)</f>
        <v>350000</v>
      </c>
      <c r="H106" s="48">
        <f>SUM(H107)</f>
        <v>350000</v>
      </c>
    </row>
    <row r="107" spans="1:8" ht="25.5" customHeight="1">
      <c r="A107" s="17" t="s">
        <v>50</v>
      </c>
      <c r="B107" s="8" t="s">
        <v>89</v>
      </c>
      <c r="C107" s="8" t="s">
        <v>132</v>
      </c>
      <c r="D107" s="8" t="s">
        <v>51</v>
      </c>
      <c r="E107" s="8" t="s">
        <v>71</v>
      </c>
      <c r="F107" s="9">
        <f t="shared" ref="F107:H109" si="14">SUM(F108)</f>
        <v>150000</v>
      </c>
      <c r="G107" s="48">
        <f t="shared" si="14"/>
        <v>350000</v>
      </c>
      <c r="H107" s="48">
        <f t="shared" si="14"/>
        <v>350000</v>
      </c>
    </row>
    <row r="108" spans="1:8" ht="36" customHeight="1">
      <c r="A108" s="17" t="s">
        <v>143</v>
      </c>
      <c r="B108" s="8" t="s">
        <v>89</v>
      </c>
      <c r="C108" s="8" t="s">
        <v>132</v>
      </c>
      <c r="D108" s="8" t="s">
        <v>52</v>
      </c>
      <c r="E108" s="8" t="s">
        <v>71</v>
      </c>
      <c r="F108" s="9">
        <f t="shared" si="14"/>
        <v>150000</v>
      </c>
      <c r="G108" s="48">
        <f t="shared" si="14"/>
        <v>350000</v>
      </c>
      <c r="H108" s="48">
        <f t="shared" si="14"/>
        <v>350000</v>
      </c>
    </row>
    <row r="109" spans="1:8" ht="24.75" customHeight="1">
      <c r="A109" s="18" t="s">
        <v>95</v>
      </c>
      <c r="B109" s="8" t="s">
        <v>89</v>
      </c>
      <c r="C109" s="8" t="s">
        <v>132</v>
      </c>
      <c r="D109" s="8" t="s">
        <v>52</v>
      </c>
      <c r="E109" s="8" t="s">
        <v>72</v>
      </c>
      <c r="F109" s="9">
        <f t="shared" si="14"/>
        <v>150000</v>
      </c>
      <c r="G109" s="48">
        <f t="shared" si="14"/>
        <v>350000</v>
      </c>
      <c r="H109" s="48">
        <f t="shared" si="14"/>
        <v>350000</v>
      </c>
    </row>
    <row r="110" spans="1:8" ht="25.5" customHeight="1">
      <c r="A110" s="18" t="s">
        <v>96</v>
      </c>
      <c r="B110" s="8" t="s">
        <v>89</v>
      </c>
      <c r="C110" s="8" t="s">
        <v>132</v>
      </c>
      <c r="D110" s="8" t="s">
        <v>52</v>
      </c>
      <c r="E110" s="8" t="s">
        <v>97</v>
      </c>
      <c r="F110" s="9">
        <f>SUM(F111:F113)</f>
        <v>150000</v>
      </c>
      <c r="G110" s="48">
        <f>SUM(G111:G113)</f>
        <v>350000</v>
      </c>
      <c r="H110" s="48">
        <f>SUM(H111:H113)</f>
        <v>350000</v>
      </c>
    </row>
    <row r="111" spans="1:8" ht="15" hidden="1" customHeight="1">
      <c r="A111" s="13" t="s">
        <v>144</v>
      </c>
      <c r="B111" s="11"/>
      <c r="C111" s="11"/>
      <c r="D111" s="11"/>
      <c r="E111" s="40"/>
      <c r="F111" s="9">
        <v>150000</v>
      </c>
      <c r="G111" s="48">
        <v>150000</v>
      </c>
      <c r="H111" s="48">
        <v>150000</v>
      </c>
    </row>
    <row r="112" spans="1:8" ht="15" hidden="1" customHeight="1">
      <c r="A112" s="13" t="s">
        <v>145</v>
      </c>
      <c r="B112" s="11"/>
      <c r="C112" s="11"/>
      <c r="D112" s="11"/>
      <c r="E112" s="40"/>
      <c r="F112" s="9"/>
      <c r="G112" s="48">
        <v>200000</v>
      </c>
      <c r="H112" s="48">
        <v>200000</v>
      </c>
    </row>
    <row r="113" spans="1:8" ht="15" hidden="1" customHeight="1">
      <c r="A113" s="11"/>
      <c r="B113" s="11"/>
      <c r="C113" s="11"/>
      <c r="D113" s="11"/>
      <c r="E113" s="40"/>
      <c r="F113" s="11"/>
      <c r="G113" s="48"/>
      <c r="H113" s="48"/>
    </row>
    <row r="114" spans="1:8" ht="36" customHeight="1">
      <c r="A114" s="37" t="s">
        <v>146</v>
      </c>
      <c r="B114" s="8" t="s">
        <v>89</v>
      </c>
      <c r="C114" s="8" t="s">
        <v>147</v>
      </c>
      <c r="D114" s="40" t="s">
        <v>82</v>
      </c>
      <c r="E114" s="8" t="s">
        <v>71</v>
      </c>
      <c r="F114" s="38">
        <f>F115</f>
        <v>650000</v>
      </c>
      <c r="G114" s="38">
        <f>G115</f>
        <v>650000</v>
      </c>
      <c r="H114" s="38">
        <f>H115</f>
        <v>650000</v>
      </c>
    </row>
    <row r="115" spans="1:8" ht="36.75" customHeight="1">
      <c r="A115" s="34" t="s">
        <v>148</v>
      </c>
      <c r="B115" s="8" t="s">
        <v>89</v>
      </c>
      <c r="C115" s="8" t="s">
        <v>147</v>
      </c>
      <c r="D115" s="8" t="s">
        <v>16</v>
      </c>
      <c r="E115" s="8" t="s">
        <v>71</v>
      </c>
      <c r="F115" s="9">
        <f>+F116</f>
        <v>650000</v>
      </c>
      <c r="G115" s="48">
        <f>+G116</f>
        <v>650000</v>
      </c>
      <c r="H115" s="48">
        <f>+H116</f>
        <v>650000</v>
      </c>
    </row>
    <row r="116" spans="1:8" ht="26.25" customHeight="1">
      <c r="A116" s="22" t="s">
        <v>149</v>
      </c>
      <c r="B116" s="8" t="s">
        <v>89</v>
      </c>
      <c r="C116" s="8" t="s">
        <v>147</v>
      </c>
      <c r="D116" s="8" t="s">
        <v>17</v>
      </c>
      <c r="E116" s="8" t="s">
        <v>71</v>
      </c>
      <c r="F116" s="9">
        <f>+F117+F120</f>
        <v>650000</v>
      </c>
      <c r="G116" s="48">
        <f>+G117+G120</f>
        <v>650000</v>
      </c>
      <c r="H116" s="48">
        <f>+H117+H120</f>
        <v>650000</v>
      </c>
    </row>
    <row r="117" spans="1:8" ht="18" customHeight="1">
      <c r="A117" s="22" t="s">
        <v>18</v>
      </c>
      <c r="B117" s="8" t="s">
        <v>89</v>
      </c>
      <c r="C117" s="8" t="s">
        <v>147</v>
      </c>
      <c r="D117" s="8" t="s">
        <v>19</v>
      </c>
      <c r="E117" s="8" t="s">
        <v>71</v>
      </c>
      <c r="F117" s="9">
        <f t="shared" ref="F117:H118" si="15">+F118</f>
        <v>600000</v>
      </c>
      <c r="G117" s="48">
        <f t="shared" si="15"/>
        <v>600000</v>
      </c>
      <c r="H117" s="48">
        <f t="shared" si="15"/>
        <v>600000</v>
      </c>
    </row>
    <row r="118" spans="1:8" ht="24.75" customHeight="1">
      <c r="A118" s="11" t="s">
        <v>95</v>
      </c>
      <c r="B118" s="8" t="s">
        <v>89</v>
      </c>
      <c r="C118" s="8" t="s">
        <v>147</v>
      </c>
      <c r="D118" s="8" t="s">
        <v>19</v>
      </c>
      <c r="E118" s="8" t="s">
        <v>72</v>
      </c>
      <c r="F118" s="9">
        <f t="shared" si="15"/>
        <v>600000</v>
      </c>
      <c r="G118" s="48">
        <f t="shared" si="15"/>
        <v>600000</v>
      </c>
      <c r="H118" s="48">
        <f t="shared" si="15"/>
        <v>600000</v>
      </c>
    </row>
    <row r="119" spans="1:8" ht="24.75" customHeight="1">
      <c r="A119" s="11" t="s">
        <v>96</v>
      </c>
      <c r="B119" s="8" t="s">
        <v>89</v>
      </c>
      <c r="C119" s="8" t="s">
        <v>147</v>
      </c>
      <c r="D119" s="8" t="s">
        <v>19</v>
      </c>
      <c r="E119" s="8" t="s">
        <v>97</v>
      </c>
      <c r="F119" s="9">
        <v>600000</v>
      </c>
      <c r="G119" s="48">
        <v>600000</v>
      </c>
      <c r="H119" s="48">
        <v>600000</v>
      </c>
    </row>
    <row r="120" spans="1:8" ht="37.5" customHeight="1">
      <c r="A120" s="22" t="s">
        <v>20</v>
      </c>
      <c r="B120" s="8" t="s">
        <v>89</v>
      </c>
      <c r="C120" s="8" t="s">
        <v>147</v>
      </c>
      <c r="D120" s="8" t="s">
        <v>21</v>
      </c>
      <c r="E120" s="8" t="s">
        <v>71</v>
      </c>
      <c r="F120" s="9">
        <f t="shared" ref="F120:H121" si="16">+F121</f>
        <v>50000</v>
      </c>
      <c r="G120" s="48">
        <f t="shared" si="16"/>
        <v>50000</v>
      </c>
      <c r="H120" s="48">
        <f t="shared" si="16"/>
        <v>50000</v>
      </c>
    </row>
    <row r="121" spans="1:8" ht="24.75" customHeight="1">
      <c r="A121" s="11" t="s">
        <v>95</v>
      </c>
      <c r="B121" s="8" t="s">
        <v>89</v>
      </c>
      <c r="C121" s="8" t="s">
        <v>147</v>
      </c>
      <c r="D121" s="8" t="s">
        <v>21</v>
      </c>
      <c r="E121" s="8" t="s">
        <v>72</v>
      </c>
      <c r="F121" s="9">
        <f t="shared" si="16"/>
        <v>50000</v>
      </c>
      <c r="G121" s="48">
        <f t="shared" si="16"/>
        <v>50000</v>
      </c>
      <c r="H121" s="48">
        <f t="shared" si="16"/>
        <v>50000</v>
      </c>
    </row>
    <row r="122" spans="1:8" ht="24.75" customHeight="1">
      <c r="A122" s="11" t="s">
        <v>96</v>
      </c>
      <c r="B122" s="8" t="s">
        <v>89</v>
      </c>
      <c r="C122" s="8" t="s">
        <v>147</v>
      </c>
      <c r="D122" s="8" t="s">
        <v>21</v>
      </c>
      <c r="E122" s="8" t="s">
        <v>97</v>
      </c>
      <c r="F122" s="9">
        <f>SUM(F123:F127)</f>
        <v>50000</v>
      </c>
      <c r="G122" s="48">
        <f>SUM(G123:G127)</f>
        <v>50000</v>
      </c>
      <c r="H122" s="48">
        <f>SUM(H123:H127)</f>
        <v>50000</v>
      </c>
    </row>
    <row r="123" spans="1:8" ht="15" hidden="1" customHeight="1">
      <c r="A123" s="11"/>
      <c r="B123" s="11"/>
      <c r="C123" s="11"/>
      <c r="D123" s="11"/>
      <c r="E123" s="40"/>
      <c r="F123" s="9">
        <v>50000</v>
      </c>
      <c r="G123" s="48">
        <v>50000</v>
      </c>
      <c r="H123" s="48">
        <v>50000</v>
      </c>
    </row>
    <row r="124" spans="1:8" ht="15" hidden="1" customHeight="1">
      <c r="A124" s="11"/>
      <c r="B124" s="11"/>
      <c r="C124" s="11"/>
      <c r="D124" s="11"/>
      <c r="E124" s="40"/>
      <c r="F124" s="9"/>
      <c r="G124" s="48"/>
      <c r="H124" s="48"/>
    </row>
    <row r="125" spans="1:8" ht="15" hidden="1" customHeight="1">
      <c r="A125" s="11"/>
      <c r="B125" s="11"/>
      <c r="C125" s="11"/>
      <c r="D125" s="11"/>
      <c r="E125" s="40"/>
      <c r="F125" s="9"/>
      <c r="G125" s="48"/>
      <c r="H125" s="48"/>
    </row>
    <row r="126" spans="1:8" ht="15" hidden="1" customHeight="1">
      <c r="A126" s="11"/>
      <c r="B126" s="11"/>
      <c r="C126" s="11"/>
      <c r="D126" s="11"/>
      <c r="E126" s="40"/>
      <c r="F126" s="9"/>
      <c r="G126" s="48"/>
      <c r="H126" s="48"/>
    </row>
    <row r="127" spans="1:8" ht="15" hidden="1" customHeight="1">
      <c r="A127" s="11"/>
      <c r="B127" s="11"/>
      <c r="C127" s="11"/>
      <c r="D127" s="11"/>
      <c r="E127" s="40"/>
      <c r="F127" s="9"/>
      <c r="G127" s="48"/>
      <c r="H127" s="48"/>
    </row>
    <row r="128" spans="1:8" ht="37.5" customHeight="1">
      <c r="A128" s="32" t="s">
        <v>150</v>
      </c>
      <c r="B128" s="8" t="s">
        <v>151</v>
      </c>
      <c r="C128" s="8" t="s">
        <v>81</v>
      </c>
      <c r="D128" s="8" t="s">
        <v>82</v>
      </c>
      <c r="E128" s="8" t="s">
        <v>71</v>
      </c>
      <c r="F128" s="33" t="e">
        <f>F129+F140+F171</f>
        <v>#REF!</v>
      </c>
      <c r="G128" s="47">
        <f>G129+G140+G171</f>
        <v>21735677</v>
      </c>
      <c r="H128" s="47">
        <f>H129+H140+H171</f>
        <v>23956266</v>
      </c>
    </row>
    <row r="129" spans="1:8" ht="22.5" customHeight="1">
      <c r="A129" s="32" t="s">
        <v>152</v>
      </c>
      <c r="B129" s="8" t="s">
        <v>153</v>
      </c>
      <c r="C129" s="8" t="s">
        <v>84</v>
      </c>
      <c r="D129" s="8" t="s">
        <v>82</v>
      </c>
      <c r="E129" s="8" t="s">
        <v>71</v>
      </c>
      <c r="F129" s="9" t="e">
        <f>#REF!+F130</f>
        <v>#REF!</v>
      </c>
      <c r="G129" s="48">
        <f>G130</f>
        <v>810000</v>
      </c>
      <c r="H129" s="48">
        <f>+H130</f>
        <v>810000</v>
      </c>
    </row>
    <row r="130" spans="1:8" ht="46.5" customHeight="1">
      <c r="A130" s="34" t="s">
        <v>154</v>
      </c>
      <c r="B130" s="8" t="s">
        <v>151</v>
      </c>
      <c r="C130" s="8" t="s">
        <v>84</v>
      </c>
      <c r="D130" s="8" t="s">
        <v>22</v>
      </c>
      <c r="E130" s="8" t="s">
        <v>71</v>
      </c>
      <c r="F130" s="9">
        <f>+F131</f>
        <v>810000</v>
      </c>
      <c r="G130" s="48">
        <f>+G131</f>
        <v>810000</v>
      </c>
      <c r="H130" s="48">
        <f>+H131</f>
        <v>810000</v>
      </c>
    </row>
    <row r="131" spans="1:8">
      <c r="A131" s="22" t="s">
        <v>155</v>
      </c>
      <c r="B131" s="8" t="s">
        <v>153</v>
      </c>
      <c r="C131" s="8" t="s">
        <v>84</v>
      </c>
      <c r="D131" s="8" t="s">
        <v>23</v>
      </c>
      <c r="E131" s="8" t="s">
        <v>71</v>
      </c>
      <c r="F131" s="9">
        <f>+F132+F137</f>
        <v>810000</v>
      </c>
      <c r="G131" s="48">
        <f>+G132+G137</f>
        <v>810000</v>
      </c>
      <c r="H131" s="48">
        <f>+H132+H137</f>
        <v>810000</v>
      </c>
    </row>
    <row r="132" spans="1:8" ht="24">
      <c r="A132" s="22" t="s">
        <v>37</v>
      </c>
      <c r="B132" s="8" t="s">
        <v>153</v>
      </c>
      <c r="C132" s="8" t="s">
        <v>84</v>
      </c>
      <c r="D132" s="8" t="s">
        <v>38</v>
      </c>
      <c r="E132" s="8" t="s">
        <v>71</v>
      </c>
      <c r="F132" s="9">
        <f>SUM(F134)</f>
        <v>800000</v>
      </c>
      <c r="G132" s="48">
        <f>SUM(G134)</f>
        <v>800000</v>
      </c>
      <c r="H132" s="48">
        <f>SUM(H134)</f>
        <v>800000</v>
      </c>
    </row>
    <row r="133" spans="1:8" ht="22.5">
      <c r="A133" s="11" t="s">
        <v>95</v>
      </c>
      <c r="B133" s="8" t="s">
        <v>153</v>
      </c>
      <c r="C133" s="8" t="s">
        <v>84</v>
      </c>
      <c r="D133" s="8" t="s">
        <v>38</v>
      </c>
      <c r="E133" s="8" t="s">
        <v>72</v>
      </c>
      <c r="F133" s="9">
        <f>SUM(F134)</f>
        <v>800000</v>
      </c>
      <c r="G133" s="48">
        <f>SUM(G134)</f>
        <v>800000</v>
      </c>
      <c r="H133" s="48">
        <f>SUM(H134)</f>
        <v>800000</v>
      </c>
    </row>
    <row r="134" spans="1:8" ht="22.5">
      <c r="A134" s="11" t="s">
        <v>96</v>
      </c>
      <c r="B134" s="8" t="s">
        <v>153</v>
      </c>
      <c r="C134" s="8" t="s">
        <v>84</v>
      </c>
      <c r="D134" s="8" t="s">
        <v>38</v>
      </c>
      <c r="E134" s="8" t="s">
        <v>97</v>
      </c>
      <c r="F134" s="9">
        <f>SUM(F135:F136)</f>
        <v>800000</v>
      </c>
      <c r="G134" s="48">
        <f>SUM(G135:G136)</f>
        <v>800000</v>
      </c>
      <c r="H134" s="48">
        <f>SUM(H135:H136)</f>
        <v>800000</v>
      </c>
    </row>
    <row r="135" spans="1:8" ht="36" hidden="1">
      <c r="A135" s="13" t="s">
        <v>156</v>
      </c>
      <c r="B135" s="8"/>
      <c r="C135" s="8"/>
      <c r="D135" s="8"/>
      <c r="E135" s="8"/>
      <c r="F135" s="9">
        <v>800000</v>
      </c>
      <c r="G135" s="48">
        <v>800000</v>
      </c>
      <c r="H135" s="48">
        <v>800000</v>
      </c>
    </row>
    <row r="136" spans="1:8" hidden="1">
      <c r="A136" s="19"/>
      <c r="B136" s="8"/>
      <c r="C136" s="8"/>
      <c r="D136" s="8"/>
      <c r="E136" s="8"/>
      <c r="F136" s="9"/>
      <c r="G136" s="48"/>
      <c r="H136" s="48"/>
    </row>
    <row r="137" spans="1:8" ht="37.5" customHeight="1">
      <c r="A137" s="22" t="s">
        <v>39</v>
      </c>
      <c r="B137" s="8" t="s">
        <v>153</v>
      </c>
      <c r="C137" s="8" t="s">
        <v>84</v>
      </c>
      <c r="D137" s="8" t="s">
        <v>40</v>
      </c>
      <c r="E137" s="8" t="s">
        <v>71</v>
      </c>
      <c r="F137" s="9">
        <f>SUM(F139)</f>
        <v>10000</v>
      </c>
      <c r="G137" s="48">
        <f>SUM(G139)</f>
        <v>10000</v>
      </c>
      <c r="H137" s="48">
        <f>SUM(H139)</f>
        <v>10000</v>
      </c>
    </row>
    <row r="138" spans="1:8" ht="22.5">
      <c r="A138" s="11" t="s">
        <v>95</v>
      </c>
      <c r="B138" s="8" t="s">
        <v>153</v>
      </c>
      <c r="C138" s="8" t="s">
        <v>84</v>
      </c>
      <c r="D138" s="8" t="s">
        <v>40</v>
      </c>
      <c r="E138" s="8" t="s">
        <v>72</v>
      </c>
      <c r="F138" s="9">
        <f>SUM(F139)</f>
        <v>10000</v>
      </c>
      <c r="G138" s="48">
        <f>SUM(G139)</f>
        <v>10000</v>
      </c>
      <c r="H138" s="48">
        <f>SUM(H139)</f>
        <v>10000</v>
      </c>
    </row>
    <row r="139" spans="1:8" ht="22.5">
      <c r="A139" s="11" t="s">
        <v>96</v>
      </c>
      <c r="B139" s="8" t="s">
        <v>153</v>
      </c>
      <c r="C139" s="8" t="s">
        <v>84</v>
      </c>
      <c r="D139" s="8" t="s">
        <v>40</v>
      </c>
      <c r="E139" s="8" t="s">
        <v>97</v>
      </c>
      <c r="F139" s="9">
        <v>10000</v>
      </c>
      <c r="G139" s="48">
        <v>10000</v>
      </c>
      <c r="H139" s="48">
        <v>10000</v>
      </c>
    </row>
    <row r="140" spans="1:8">
      <c r="A140" s="32" t="s">
        <v>157</v>
      </c>
      <c r="B140" s="8" t="s">
        <v>153</v>
      </c>
      <c r="C140" s="8" t="s">
        <v>119</v>
      </c>
      <c r="D140" s="8" t="s">
        <v>158</v>
      </c>
      <c r="E140" s="8" t="s">
        <v>71</v>
      </c>
      <c r="F140" s="9">
        <f>SUM(F141)</f>
        <v>5386567</v>
      </c>
      <c r="G140" s="48">
        <f>SUM(G141)</f>
        <v>9651009</v>
      </c>
      <c r="H140" s="48">
        <f>SUM(H141)</f>
        <v>9753011</v>
      </c>
    </row>
    <row r="141" spans="1:8" ht="44.25" customHeight="1">
      <c r="A141" s="34" t="s">
        <v>154</v>
      </c>
      <c r="B141" s="8" t="s">
        <v>151</v>
      </c>
      <c r="C141" s="8" t="s">
        <v>119</v>
      </c>
      <c r="D141" s="8" t="s">
        <v>22</v>
      </c>
      <c r="E141" s="8" t="s">
        <v>71</v>
      </c>
      <c r="F141" s="9">
        <f>+F142</f>
        <v>5386567</v>
      </c>
      <c r="G141" s="48">
        <f>+G142</f>
        <v>9651009</v>
      </c>
      <c r="H141" s="48">
        <f>+H142</f>
        <v>9753011</v>
      </c>
    </row>
    <row r="142" spans="1:8">
      <c r="A142" s="17" t="s">
        <v>155</v>
      </c>
      <c r="B142" s="8" t="s">
        <v>153</v>
      </c>
      <c r="C142" s="8" t="s">
        <v>119</v>
      </c>
      <c r="D142" s="8" t="s">
        <v>23</v>
      </c>
      <c r="E142" s="8" t="s">
        <v>71</v>
      </c>
      <c r="F142" s="9">
        <f>+F143+F151+F160</f>
        <v>5386567</v>
      </c>
      <c r="G142" s="48">
        <f>+G143+G151+G160</f>
        <v>9651009</v>
      </c>
      <c r="H142" s="48">
        <f>+H143+H151+H160</f>
        <v>9753011</v>
      </c>
    </row>
    <row r="143" spans="1:8" ht="39" customHeight="1">
      <c r="A143" s="22" t="s">
        <v>33</v>
      </c>
      <c r="B143" s="8" t="s">
        <v>153</v>
      </c>
      <c r="C143" s="8" t="s">
        <v>119</v>
      </c>
      <c r="D143" s="8" t="s">
        <v>34</v>
      </c>
      <c r="E143" s="8" t="s">
        <v>71</v>
      </c>
      <c r="F143" s="9">
        <f t="shared" ref="F143:H144" si="17">SUM(F144)</f>
        <v>400000</v>
      </c>
      <c r="G143" s="48">
        <f t="shared" si="17"/>
        <v>2886519</v>
      </c>
      <c r="H143" s="48">
        <f t="shared" si="17"/>
        <v>2988521</v>
      </c>
    </row>
    <row r="144" spans="1:8" ht="22.5">
      <c r="A144" s="11" t="s">
        <v>95</v>
      </c>
      <c r="B144" s="8" t="s">
        <v>153</v>
      </c>
      <c r="C144" s="8" t="s">
        <v>119</v>
      </c>
      <c r="D144" s="8" t="s">
        <v>34</v>
      </c>
      <c r="E144" s="8" t="s">
        <v>72</v>
      </c>
      <c r="F144" s="9">
        <f t="shared" si="17"/>
        <v>400000</v>
      </c>
      <c r="G144" s="48">
        <f t="shared" si="17"/>
        <v>2886519</v>
      </c>
      <c r="H144" s="48">
        <f t="shared" si="17"/>
        <v>2988521</v>
      </c>
    </row>
    <row r="145" spans="1:8" ht="22.5">
      <c r="A145" s="11" t="s">
        <v>96</v>
      </c>
      <c r="B145" s="8" t="s">
        <v>153</v>
      </c>
      <c r="C145" s="8" t="s">
        <v>119</v>
      </c>
      <c r="D145" s="8" t="s">
        <v>34</v>
      </c>
      <c r="E145" s="8" t="s">
        <v>97</v>
      </c>
      <c r="F145" s="9">
        <f>SUM(F146:F150)</f>
        <v>400000</v>
      </c>
      <c r="G145" s="48">
        <f>2000000+886519</f>
        <v>2886519</v>
      </c>
      <c r="H145" s="48">
        <f>2000000+988521</f>
        <v>2988521</v>
      </c>
    </row>
    <row r="146" spans="1:8" hidden="1">
      <c r="A146" s="13" t="s">
        <v>159</v>
      </c>
      <c r="B146" s="8"/>
      <c r="C146" s="8"/>
      <c r="D146" s="8"/>
      <c r="E146" s="8"/>
      <c r="F146" s="9">
        <v>400000</v>
      </c>
      <c r="G146" s="48">
        <v>400000</v>
      </c>
      <c r="H146" s="48">
        <v>400000</v>
      </c>
    </row>
    <row r="147" spans="1:8" hidden="1">
      <c r="A147" s="19"/>
      <c r="B147" s="8"/>
      <c r="C147" s="8"/>
      <c r="D147" s="8"/>
      <c r="E147" s="8"/>
      <c r="F147" s="9"/>
      <c r="G147" s="48"/>
      <c r="H147" s="48"/>
    </row>
    <row r="148" spans="1:8" hidden="1">
      <c r="A148" s="19"/>
      <c r="B148" s="8"/>
      <c r="C148" s="8"/>
      <c r="D148" s="8"/>
      <c r="E148" s="8"/>
      <c r="F148" s="9"/>
      <c r="G148" s="48"/>
      <c r="H148" s="48"/>
    </row>
    <row r="149" spans="1:8" hidden="1">
      <c r="A149" s="19"/>
      <c r="B149" s="8"/>
      <c r="C149" s="8"/>
      <c r="D149" s="8"/>
      <c r="E149" s="8"/>
      <c r="F149" s="9"/>
      <c r="G149" s="48"/>
      <c r="H149" s="48"/>
    </row>
    <row r="150" spans="1:8" hidden="1">
      <c r="A150" s="19"/>
      <c r="B150" s="8"/>
      <c r="C150" s="8"/>
      <c r="D150" s="8"/>
      <c r="E150" s="8"/>
      <c r="F150" s="9"/>
      <c r="G150" s="48"/>
      <c r="H150" s="48"/>
    </row>
    <row r="151" spans="1:8" ht="38.25" customHeight="1">
      <c r="A151" s="22" t="s">
        <v>35</v>
      </c>
      <c r="B151" s="8" t="s">
        <v>153</v>
      </c>
      <c r="C151" s="8" t="s">
        <v>119</v>
      </c>
      <c r="D151" s="8" t="s">
        <v>36</v>
      </c>
      <c r="E151" s="8" t="s">
        <v>71</v>
      </c>
      <c r="F151" s="9">
        <f t="shared" ref="F151:H152" si="18">+F152</f>
        <v>2736567</v>
      </c>
      <c r="G151" s="48">
        <f t="shared" si="18"/>
        <v>3764490</v>
      </c>
      <c r="H151" s="48">
        <f t="shared" si="18"/>
        <v>3764490</v>
      </c>
    </row>
    <row r="152" spans="1:8" ht="22.5">
      <c r="A152" s="11" t="s">
        <v>95</v>
      </c>
      <c r="B152" s="8" t="s">
        <v>153</v>
      </c>
      <c r="C152" s="8" t="s">
        <v>119</v>
      </c>
      <c r="D152" s="8" t="s">
        <v>36</v>
      </c>
      <c r="E152" s="8" t="s">
        <v>72</v>
      </c>
      <c r="F152" s="9">
        <f t="shared" si="18"/>
        <v>2736567</v>
      </c>
      <c r="G152" s="48">
        <f t="shared" si="18"/>
        <v>3764490</v>
      </c>
      <c r="H152" s="48">
        <f t="shared" si="18"/>
        <v>3764490</v>
      </c>
    </row>
    <row r="153" spans="1:8" ht="22.5">
      <c r="A153" s="11" t="s">
        <v>96</v>
      </c>
      <c r="B153" s="8" t="s">
        <v>153</v>
      </c>
      <c r="C153" s="8" t="s">
        <v>119</v>
      </c>
      <c r="D153" s="8" t="s">
        <v>36</v>
      </c>
      <c r="E153" s="8" t="s">
        <v>97</v>
      </c>
      <c r="F153" s="9">
        <f>SUM(F154:F159)</f>
        <v>2736567</v>
      </c>
      <c r="G153" s="48">
        <v>3764490</v>
      </c>
      <c r="H153" s="48">
        <v>3764490</v>
      </c>
    </row>
    <row r="154" spans="1:8" hidden="1">
      <c r="A154" s="20"/>
      <c r="B154" s="8"/>
      <c r="C154" s="8"/>
      <c r="D154" s="8"/>
      <c r="E154" s="8"/>
      <c r="F154" s="9">
        <v>2736567</v>
      </c>
      <c r="G154" s="48">
        <v>2736567</v>
      </c>
      <c r="H154" s="48">
        <v>2736567</v>
      </c>
    </row>
    <row r="155" spans="1:8" hidden="1">
      <c r="A155" s="13" t="s">
        <v>160</v>
      </c>
      <c r="B155" s="8"/>
      <c r="C155" s="8"/>
      <c r="D155" s="8"/>
      <c r="E155" s="8"/>
      <c r="F155" s="9"/>
      <c r="G155" s="48"/>
      <c r="H155" s="48"/>
    </row>
    <row r="156" spans="1:8" hidden="1">
      <c r="A156" s="13" t="s">
        <v>161</v>
      </c>
      <c r="B156" s="8"/>
      <c r="C156" s="8"/>
      <c r="D156" s="8"/>
      <c r="E156" s="8"/>
      <c r="F156" s="9"/>
      <c r="G156" s="48"/>
      <c r="H156" s="48"/>
    </row>
    <row r="157" spans="1:8" hidden="1">
      <c r="A157" s="13" t="s">
        <v>162</v>
      </c>
      <c r="B157" s="8"/>
      <c r="C157" s="8"/>
      <c r="D157" s="8"/>
      <c r="E157" s="8"/>
      <c r="F157" s="9"/>
      <c r="G157" s="48"/>
      <c r="H157" s="48"/>
    </row>
    <row r="158" spans="1:8" hidden="1">
      <c r="A158" s="13" t="s">
        <v>163</v>
      </c>
      <c r="B158" s="8"/>
      <c r="C158" s="8"/>
      <c r="D158" s="8"/>
      <c r="E158" s="8"/>
      <c r="F158" s="9"/>
      <c r="G158" s="48"/>
      <c r="H158" s="48"/>
    </row>
    <row r="159" spans="1:8" hidden="1">
      <c r="A159" s="13"/>
      <c r="B159" s="8"/>
      <c r="C159" s="8"/>
      <c r="D159" s="8"/>
      <c r="E159" s="8"/>
      <c r="F159" s="9"/>
      <c r="G159" s="48"/>
      <c r="H159" s="48"/>
    </row>
    <row r="160" spans="1:8" ht="33.75" customHeight="1">
      <c r="A160" s="22" t="s">
        <v>164</v>
      </c>
      <c r="B160" s="8" t="s">
        <v>153</v>
      </c>
      <c r="C160" s="8" t="s">
        <v>119</v>
      </c>
      <c r="D160" s="8" t="s">
        <v>41</v>
      </c>
      <c r="E160" s="8" t="s">
        <v>71</v>
      </c>
      <c r="F160" s="9">
        <f t="shared" ref="F160:H161" si="19">+F161</f>
        <v>2250000</v>
      </c>
      <c r="G160" s="48">
        <f t="shared" si="19"/>
        <v>3000000</v>
      </c>
      <c r="H160" s="48">
        <f t="shared" si="19"/>
        <v>3000000</v>
      </c>
    </row>
    <row r="161" spans="1:8" ht="22.5">
      <c r="A161" s="11" t="s">
        <v>95</v>
      </c>
      <c r="B161" s="8" t="s">
        <v>153</v>
      </c>
      <c r="C161" s="8" t="s">
        <v>119</v>
      </c>
      <c r="D161" s="8" t="s">
        <v>41</v>
      </c>
      <c r="E161" s="8" t="s">
        <v>72</v>
      </c>
      <c r="F161" s="9">
        <f t="shared" si="19"/>
        <v>2250000</v>
      </c>
      <c r="G161" s="48">
        <f t="shared" si="19"/>
        <v>3000000</v>
      </c>
      <c r="H161" s="48">
        <f t="shared" si="19"/>
        <v>3000000</v>
      </c>
    </row>
    <row r="162" spans="1:8" ht="22.5">
      <c r="A162" s="11" t="s">
        <v>96</v>
      </c>
      <c r="B162" s="8" t="s">
        <v>153</v>
      </c>
      <c r="C162" s="8" t="s">
        <v>119</v>
      </c>
      <c r="D162" s="8" t="s">
        <v>41</v>
      </c>
      <c r="E162" s="8" t="s">
        <v>97</v>
      </c>
      <c r="F162" s="9">
        <f>SUM(F163:F167)</f>
        <v>2250000</v>
      </c>
      <c r="G162" s="48">
        <v>3000000</v>
      </c>
      <c r="H162" s="48">
        <v>3000000</v>
      </c>
    </row>
    <row r="163" spans="1:8" hidden="1">
      <c r="A163" s="13" t="s">
        <v>165</v>
      </c>
      <c r="B163" s="8"/>
      <c r="C163" s="8"/>
      <c r="D163" s="8"/>
      <c r="E163" s="8"/>
      <c r="F163" s="9">
        <v>750000</v>
      </c>
      <c r="G163" s="48">
        <v>750000</v>
      </c>
      <c r="H163" s="48">
        <v>750000</v>
      </c>
    </row>
    <row r="164" spans="1:8" hidden="1">
      <c r="A164" s="13" t="s">
        <v>166</v>
      </c>
      <c r="B164" s="8"/>
      <c r="C164" s="8"/>
      <c r="D164" s="8"/>
      <c r="E164" s="8"/>
      <c r="F164" s="9">
        <v>1000000</v>
      </c>
      <c r="G164" s="48">
        <v>1000000</v>
      </c>
      <c r="H164" s="48">
        <v>1000000</v>
      </c>
    </row>
    <row r="165" spans="1:8" hidden="1">
      <c r="A165" s="13" t="s">
        <v>167</v>
      </c>
      <c r="B165" s="8"/>
      <c r="C165" s="8"/>
      <c r="D165" s="8"/>
      <c r="E165" s="8"/>
      <c r="F165" s="9">
        <v>500000</v>
      </c>
      <c r="G165" s="48">
        <v>1000000</v>
      </c>
      <c r="H165" s="48">
        <v>1000000</v>
      </c>
    </row>
    <row r="166" spans="1:8" hidden="1">
      <c r="A166" s="21"/>
      <c r="B166" s="8"/>
      <c r="C166" s="8"/>
      <c r="D166" s="8"/>
      <c r="E166" s="8"/>
      <c r="F166" s="9"/>
      <c r="G166" s="48"/>
      <c r="H166" s="48"/>
    </row>
    <row r="167" spans="1:8" hidden="1">
      <c r="A167" s="21"/>
      <c r="B167" s="8"/>
      <c r="C167" s="8"/>
      <c r="D167" s="8"/>
      <c r="E167" s="8"/>
      <c r="F167" s="9"/>
      <c r="G167" s="48"/>
      <c r="H167" s="48"/>
    </row>
    <row r="168" spans="1:8" hidden="1">
      <c r="A168" s="21"/>
      <c r="B168" s="8"/>
      <c r="C168" s="8"/>
      <c r="D168" s="8"/>
      <c r="E168" s="8"/>
      <c r="F168" s="9"/>
      <c r="G168" s="48"/>
      <c r="H168" s="48"/>
    </row>
    <row r="169" spans="1:8" hidden="1">
      <c r="A169" s="21"/>
      <c r="B169" s="8"/>
      <c r="C169" s="8"/>
      <c r="D169" s="8"/>
      <c r="E169" s="8"/>
      <c r="F169" s="9"/>
      <c r="G169" s="48"/>
      <c r="H169" s="48"/>
    </row>
    <row r="170" spans="1:8" hidden="1">
      <c r="A170" s="21"/>
      <c r="B170" s="8"/>
      <c r="C170" s="8"/>
      <c r="D170" s="8"/>
      <c r="E170" s="8"/>
      <c r="F170" s="9"/>
      <c r="G170" s="48"/>
      <c r="H170" s="48"/>
    </row>
    <row r="171" spans="1:8">
      <c r="A171" s="32" t="s">
        <v>168</v>
      </c>
      <c r="B171" s="8" t="s">
        <v>151</v>
      </c>
      <c r="C171" s="8" t="s">
        <v>86</v>
      </c>
      <c r="D171" s="8" t="s">
        <v>169</v>
      </c>
      <c r="E171" s="8"/>
      <c r="F171" s="9" t="e">
        <f>F172+#REF!+F232</f>
        <v>#REF!</v>
      </c>
      <c r="G171" s="48">
        <f>G172+G232</f>
        <v>11274668</v>
      </c>
      <c r="H171" s="48">
        <f>H172+H232</f>
        <v>13393255</v>
      </c>
    </row>
    <row r="172" spans="1:8" ht="42.75">
      <c r="A172" s="34" t="s">
        <v>154</v>
      </c>
      <c r="B172" s="8" t="s">
        <v>153</v>
      </c>
      <c r="C172" s="8" t="s">
        <v>86</v>
      </c>
      <c r="D172" s="8" t="s">
        <v>22</v>
      </c>
      <c r="E172" s="8" t="s">
        <v>71</v>
      </c>
      <c r="F172" s="9" t="e">
        <f>+F173</f>
        <v>#REF!</v>
      </c>
      <c r="G172" s="48">
        <f>+G173</f>
        <v>11274668</v>
      </c>
      <c r="H172" s="48">
        <f>+H173</f>
        <v>13393255</v>
      </c>
    </row>
    <row r="173" spans="1:8" ht="18" customHeight="1">
      <c r="A173" s="22" t="s">
        <v>170</v>
      </c>
      <c r="B173" s="8" t="s">
        <v>153</v>
      </c>
      <c r="C173" s="8" t="s">
        <v>86</v>
      </c>
      <c r="D173" s="8" t="s">
        <v>23</v>
      </c>
      <c r="E173" s="8"/>
      <c r="F173" s="9" t="e">
        <f>+F174+#REF!+F186+F189+F198+#REF!+F211</f>
        <v>#REF!</v>
      </c>
      <c r="G173" s="48">
        <f>+G174+G186+G189+G198+G211</f>
        <v>11274668</v>
      </c>
      <c r="H173" s="48">
        <f>+H174+H186+H189+H198+H211</f>
        <v>13393255</v>
      </c>
    </row>
    <row r="174" spans="1:8">
      <c r="A174" s="22" t="s">
        <v>24</v>
      </c>
      <c r="B174" s="8" t="s">
        <v>153</v>
      </c>
      <c r="C174" s="8" t="s">
        <v>86</v>
      </c>
      <c r="D174" s="8" t="s">
        <v>25</v>
      </c>
      <c r="E174" s="8" t="s">
        <v>71</v>
      </c>
      <c r="F174" s="9">
        <f>SUM(F175)</f>
        <v>2500000</v>
      </c>
      <c r="G174" s="48">
        <f>SUM(G175)</f>
        <v>5600000</v>
      </c>
      <c r="H174" s="48">
        <f>SUM(H175)</f>
        <v>7500000</v>
      </c>
    </row>
    <row r="175" spans="1:8" ht="22.5">
      <c r="A175" s="11" t="s">
        <v>95</v>
      </c>
      <c r="B175" s="8" t="s">
        <v>153</v>
      </c>
      <c r="C175" s="8" t="s">
        <v>86</v>
      </c>
      <c r="D175" s="8" t="s">
        <v>25</v>
      </c>
      <c r="E175" s="8" t="s">
        <v>72</v>
      </c>
      <c r="F175" s="9">
        <f>+F176</f>
        <v>2500000</v>
      </c>
      <c r="G175" s="48">
        <f>+G176</f>
        <v>5600000</v>
      </c>
      <c r="H175" s="48">
        <f>+H176</f>
        <v>7500000</v>
      </c>
    </row>
    <row r="176" spans="1:8" ht="22.5">
      <c r="A176" s="11" t="s">
        <v>96</v>
      </c>
      <c r="B176" s="8" t="s">
        <v>153</v>
      </c>
      <c r="C176" s="8" t="s">
        <v>86</v>
      </c>
      <c r="D176" s="8" t="s">
        <v>25</v>
      </c>
      <c r="E176" s="8" t="s">
        <v>97</v>
      </c>
      <c r="F176" s="9">
        <f>SUM(F177:F185)</f>
        <v>2500000</v>
      </c>
      <c r="G176" s="48">
        <v>5600000</v>
      </c>
      <c r="H176" s="48">
        <f>5600000+1900000</f>
        <v>7500000</v>
      </c>
    </row>
    <row r="177" spans="1:8" hidden="1">
      <c r="A177" s="13" t="s">
        <v>171</v>
      </c>
      <c r="B177" s="8"/>
      <c r="C177" s="8"/>
      <c r="D177" s="8"/>
      <c r="E177" s="8"/>
      <c r="F177" s="9">
        <v>2500000</v>
      </c>
      <c r="G177" s="48">
        <f>F177*1.2</f>
        <v>3000000</v>
      </c>
      <c r="H177" s="48">
        <f>G177*1.2</f>
        <v>3600000</v>
      </c>
    </row>
    <row r="178" spans="1:8" hidden="1">
      <c r="A178" s="19"/>
      <c r="B178" s="8"/>
      <c r="C178" s="8"/>
      <c r="D178" s="8"/>
      <c r="E178" s="8"/>
      <c r="F178" s="9"/>
      <c r="G178" s="48"/>
      <c r="H178" s="48"/>
    </row>
    <row r="179" spans="1:8" hidden="1">
      <c r="A179" s="19"/>
      <c r="B179" s="8"/>
      <c r="C179" s="8"/>
      <c r="D179" s="8"/>
      <c r="E179" s="8"/>
      <c r="F179" s="9"/>
      <c r="G179" s="48"/>
      <c r="H179" s="48"/>
    </row>
    <row r="180" spans="1:8" hidden="1">
      <c r="A180" s="19"/>
      <c r="B180" s="8"/>
      <c r="C180" s="8"/>
      <c r="D180" s="8"/>
      <c r="E180" s="8"/>
      <c r="F180" s="9"/>
      <c r="G180" s="48"/>
      <c r="H180" s="48"/>
    </row>
    <row r="181" spans="1:8" hidden="1">
      <c r="A181" s="19"/>
      <c r="B181" s="8"/>
      <c r="C181" s="8"/>
      <c r="D181" s="8"/>
      <c r="E181" s="8"/>
      <c r="F181" s="9"/>
      <c r="G181" s="48"/>
      <c r="H181" s="48"/>
    </row>
    <row r="182" spans="1:8" hidden="1">
      <c r="A182" s="19"/>
      <c r="B182" s="8"/>
      <c r="C182" s="8"/>
      <c r="D182" s="8"/>
      <c r="E182" s="8"/>
      <c r="F182" s="9"/>
      <c r="G182" s="48"/>
      <c r="H182" s="48"/>
    </row>
    <row r="183" spans="1:8" hidden="1">
      <c r="A183" s="19"/>
      <c r="B183" s="8"/>
      <c r="C183" s="8"/>
      <c r="D183" s="8"/>
      <c r="E183" s="8"/>
      <c r="F183" s="9"/>
      <c r="G183" s="48"/>
      <c r="H183" s="48"/>
    </row>
    <row r="184" spans="1:8" hidden="1">
      <c r="A184" s="19"/>
      <c r="B184" s="8"/>
      <c r="C184" s="8"/>
      <c r="D184" s="8"/>
      <c r="E184" s="8"/>
      <c r="F184" s="9"/>
      <c r="G184" s="48"/>
      <c r="H184" s="48"/>
    </row>
    <row r="185" spans="1:8" hidden="1">
      <c r="A185" s="19"/>
      <c r="B185" s="8"/>
      <c r="C185" s="8"/>
      <c r="D185" s="8"/>
      <c r="E185" s="8"/>
      <c r="F185" s="9"/>
      <c r="G185" s="48"/>
      <c r="H185" s="48"/>
    </row>
    <row r="186" spans="1:8" ht="24">
      <c r="A186" s="22" t="s">
        <v>26</v>
      </c>
      <c r="B186" s="8" t="s">
        <v>153</v>
      </c>
      <c r="C186" s="8" t="s">
        <v>86</v>
      </c>
      <c r="D186" s="8" t="s">
        <v>27</v>
      </c>
      <c r="E186" s="8" t="s">
        <v>71</v>
      </c>
      <c r="F186" s="9">
        <f t="shared" ref="F186:H187" si="20">SUM(F187)</f>
        <v>93335</v>
      </c>
      <c r="G186" s="48">
        <f t="shared" si="20"/>
        <v>200000</v>
      </c>
      <c r="H186" s="48">
        <f t="shared" si="20"/>
        <v>200000</v>
      </c>
    </row>
    <row r="187" spans="1:8" ht="22.5">
      <c r="A187" s="11" t="s">
        <v>95</v>
      </c>
      <c r="B187" s="8" t="s">
        <v>153</v>
      </c>
      <c r="C187" s="8" t="s">
        <v>86</v>
      </c>
      <c r="D187" s="8" t="s">
        <v>27</v>
      </c>
      <c r="E187" s="8" t="s">
        <v>72</v>
      </c>
      <c r="F187" s="9">
        <f t="shared" si="20"/>
        <v>93335</v>
      </c>
      <c r="G187" s="48">
        <f t="shared" si="20"/>
        <v>200000</v>
      </c>
      <c r="H187" s="48">
        <f t="shared" si="20"/>
        <v>200000</v>
      </c>
    </row>
    <row r="188" spans="1:8" ht="22.5">
      <c r="A188" s="11" t="s">
        <v>96</v>
      </c>
      <c r="B188" s="8" t="s">
        <v>153</v>
      </c>
      <c r="C188" s="8" t="s">
        <v>86</v>
      </c>
      <c r="D188" s="8" t="s">
        <v>27</v>
      </c>
      <c r="E188" s="8" t="s">
        <v>97</v>
      </c>
      <c r="F188" s="9">
        <v>93335</v>
      </c>
      <c r="G188" s="48">
        <v>200000</v>
      </c>
      <c r="H188" s="48">
        <v>200000</v>
      </c>
    </row>
    <row r="189" spans="1:8">
      <c r="A189" s="22" t="s">
        <v>28</v>
      </c>
      <c r="B189" s="8" t="s">
        <v>153</v>
      </c>
      <c r="C189" s="8" t="s">
        <v>86</v>
      </c>
      <c r="D189" s="8" t="s">
        <v>29</v>
      </c>
      <c r="E189" s="8" t="s">
        <v>71</v>
      </c>
      <c r="F189" s="9">
        <f>SUM(F191)</f>
        <v>200000</v>
      </c>
      <c r="G189" s="48">
        <f>SUM(G191)</f>
        <v>100000</v>
      </c>
      <c r="H189" s="48">
        <f>SUM(H191)</f>
        <v>100000</v>
      </c>
    </row>
    <row r="190" spans="1:8" ht="22.5">
      <c r="A190" s="11" t="s">
        <v>95</v>
      </c>
      <c r="B190" s="8" t="s">
        <v>153</v>
      </c>
      <c r="C190" s="8" t="s">
        <v>86</v>
      </c>
      <c r="D190" s="8" t="s">
        <v>29</v>
      </c>
      <c r="E190" s="8" t="s">
        <v>72</v>
      </c>
      <c r="F190" s="9">
        <f>SUM(F191)</f>
        <v>200000</v>
      </c>
      <c r="G190" s="48">
        <f>SUM(G191)</f>
        <v>100000</v>
      </c>
      <c r="H190" s="48">
        <f>SUM(H191)</f>
        <v>100000</v>
      </c>
    </row>
    <row r="191" spans="1:8" ht="22.5">
      <c r="A191" s="11" t="s">
        <v>96</v>
      </c>
      <c r="B191" s="8" t="s">
        <v>153</v>
      </c>
      <c r="C191" s="8" t="s">
        <v>86</v>
      </c>
      <c r="D191" s="8" t="s">
        <v>29</v>
      </c>
      <c r="E191" s="8" t="s">
        <v>97</v>
      </c>
      <c r="F191" s="9">
        <f>SUM(F192:F197)</f>
        <v>200000</v>
      </c>
      <c r="G191" s="48">
        <v>100000</v>
      </c>
      <c r="H191" s="48">
        <v>100000</v>
      </c>
    </row>
    <row r="192" spans="1:8" hidden="1">
      <c r="A192" s="13"/>
      <c r="B192" s="8"/>
      <c r="C192" s="8"/>
      <c r="D192" s="8"/>
      <c r="E192" s="8"/>
      <c r="F192" s="9">
        <v>200000</v>
      </c>
      <c r="G192" s="48">
        <v>400000</v>
      </c>
      <c r="H192" s="48">
        <v>600000</v>
      </c>
    </row>
    <row r="193" spans="1:8" hidden="1">
      <c r="A193" s="11"/>
      <c r="B193" s="8"/>
      <c r="C193" s="8"/>
      <c r="D193" s="8"/>
      <c r="E193" s="8"/>
      <c r="F193" s="9"/>
      <c r="G193" s="48"/>
      <c r="H193" s="48"/>
    </row>
    <row r="194" spans="1:8" hidden="1">
      <c r="A194" s="11"/>
      <c r="B194" s="8"/>
      <c r="C194" s="8"/>
      <c r="D194" s="8"/>
      <c r="E194" s="8"/>
      <c r="F194" s="9"/>
      <c r="G194" s="48"/>
      <c r="H194" s="48"/>
    </row>
    <row r="195" spans="1:8" hidden="1">
      <c r="A195" s="11"/>
      <c r="B195" s="8"/>
      <c r="C195" s="8"/>
      <c r="D195" s="8"/>
      <c r="E195" s="8"/>
      <c r="F195" s="9"/>
      <c r="G195" s="48"/>
      <c r="H195" s="48"/>
    </row>
    <row r="196" spans="1:8" hidden="1">
      <c r="A196" s="11"/>
      <c r="B196" s="8"/>
      <c r="C196" s="8"/>
      <c r="D196" s="8"/>
      <c r="E196" s="8"/>
      <c r="F196" s="9"/>
      <c r="G196" s="48"/>
      <c r="H196" s="48"/>
    </row>
    <row r="197" spans="1:8" hidden="1">
      <c r="A197" s="11"/>
      <c r="B197" s="8"/>
      <c r="C197" s="8"/>
      <c r="D197" s="8"/>
      <c r="E197" s="8"/>
      <c r="F197" s="9"/>
      <c r="G197" s="48"/>
      <c r="H197" s="48"/>
    </row>
    <row r="198" spans="1:8">
      <c r="A198" s="22" t="s">
        <v>30</v>
      </c>
      <c r="B198" s="8" t="s">
        <v>153</v>
      </c>
      <c r="C198" s="8" t="s">
        <v>86</v>
      </c>
      <c r="D198" s="8" t="s">
        <v>31</v>
      </c>
      <c r="E198" s="8" t="s">
        <v>71</v>
      </c>
      <c r="F198" s="9">
        <f t="shared" ref="F198:H199" si="21">SUM(F199)</f>
        <v>400000</v>
      </c>
      <c r="G198" s="48">
        <f t="shared" si="21"/>
        <v>1000000</v>
      </c>
      <c r="H198" s="48">
        <f t="shared" si="21"/>
        <v>1000000</v>
      </c>
    </row>
    <row r="199" spans="1:8" ht="22.5">
      <c r="A199" s="11" t="s">
        <v>95</v>
      </c>
      <c r="B199" s="8" t="s">
        <v>153</v>
      </c>
      <c r="C199" s="8" t="s">
        <v>86</v>
      </c>
      <c r="D199" s="8" t="s">
        <v>31</v>
      </c>
      <c r="E199" s="8" t="s">
        <v>72</v>
      </c>
      <c r="F199" s="9">
        <f t="shared" si="21"/>
        <v>400000</v>
      </c>
      <c r="G199" s="48">
        <f t="shared" si="21"/>
        <v>1000000</v>
      </c>
      <c r="H199" s="48">
        <f t="shared" si="21"/>
        <v>1000000</v>
      </c>
    </row>
    <row r="200" spans="1:8" ht="22.5">
      <c r="A200" s="11" t="s">
        <v>96</v>
      </c>
      <c r="B200" s="8" t="s">
        <v>153</v>
      </c>
      <c r="C200" s="8" t="s">
        <v>86</v>
      </c>
      <c r="D200" s="8" t="s">
        <v>31</v>
      </c>
      <c r="E200" s="8" t="s">
        <v>97</v>
      </c>
      <c r="F200" s="9">
        <f>SUM(F201:F205)</f>
        <v>400000</v>
      </c>
      <c r="G200" s="48">
        <v>1000000</v>
      </c>
      <c r="H200" s="48">
        <v>1000000</v>
      </c>
    </row>
    <row r="201" spans="1:8" hidden="1">
      <c r="A201" s="21"/>
      <c r="B201" s="8"/>
      <c r="C201" s="8"/>
      <c r="D201" s="8"/>
      <c r="E201" s="8"/>
      <c r="F201" s="9">
        <v>400000</v>
      </c>
      <c r="G201" s="48">
        <f>F201*1.1</f>
        <v>440000.00000000006</v>
      </c>
      <c r="H201" s="48">
        <f>G201*1.1</f>
        <v>484000.00000000012</v>
      </c>
    </row>
    <row r="202" spans="1:8" hidden="1">
      <c r="A202" s="21"/>
      <c r="B202" s="8"/>
      <c r="C202" s="8"/>
      <c r="D202" s="8"/>
      <c r="E202" s="8"/>
      <c r="F202" s="9"/>
      <c r="G202" s="48"/>
      <c r="H202" s="48"/>
    </row>
    <row r="203" spans="1:8" hidden="1">
      <c r="A203" s="21"/>
      <c r="B203" s="8"/>
      <c r="C203" s="8"/>
      <c r="D203" s="8"/>
      <c r="E203" s="8"/>
      <c r="F203" s="9"/>
      <c r="G203" s="48"/>
      <c r="H203" s="48"/>
    </row>
    <row r="204" spans="1:8" hidden="1">
      <c r="A204" s="21"/>
      <c r="B204" s="8"/>
      <c r="C204" s="8"/>
      <c r="D204" s="8"/>
      <c r="E204" s="8"/>
      <c r="F204" s="9"/>
      <c r="G204" s="48"/>
      <c r="H204" s="48"/>
    </row>
    <row r="205" spans="1:8" hidden="1">
      <c r="A205" s="21"/>
      <c r="B205" s="8"/>
      <c r="C205" s="8"/>
      <c r="D205" s="8"/>
      <c r="E205" s="8"/>
      <c r="F205" s="9"/>
      <c r="G205" s="48"/>
      <c r="H205" s="48"/>
    </row>
    <row r="206" spans="1:8" hidden="1">
      <c r="A206" s="13"/>
      <c r="B206" s="8"/>
      <c r="C206" s="8"/>
      <c r="D206" s="8"/>
      <c r="E206" s="8"/>
      <c r="F206" s="9">
        <v>156000</v>
      </c>
      <c r="G206" s="48">
        <v>156000</v>
      </c>
      <c r="H206" s="48">
        <v>156000</v>
      </c>
    </row>
    <row r="207" spans="1:8" hidden="1">
      <c r="A207" s="13" t="s">
        <v>172</v>
      </c>
      <c r="B207" s="8"/>
      <c r="C207" s="8"/>
      <c r="D207" s="8"/>
      <c r="E207" s="8"/>
      <c r="F207" s="9"/>
      <c r="G207" s="48"/>
      <c r="H207" s="48"/>
    </row>
    <row r="208" spans="1:8" hidden="1">
      <c r="A208" s="13" t="s">
        <v>173</v>
      </c>
      <c r="B208" s="8"/>
      <c r="C208" s="8"/>
      <c r="D208" s="8"/>
      <c r="E208" s="8"/>
      <c r="F208" s="9"/>
      <c r="G208" s="48"/>
      <c r="H208" s="48"/>
    </row>
    <row r="209" spans="1:8" hidden="1">
      <c r="A209" s="13"/>
      <c r="B209" s="8"/>
      <c r="C209" s="8"/>
      <c r="D209" s="8"/>
      <c r="E209" s="8"/>
      <c r="F209" s="9"/>
      <c r="G209" s="48"/>
      <c r="H209" s="48"/>
    </row>
    <row r="210" spans="1:8" hidden="1">
      <c r="A210" s="13"/>
      <c r="B210" s="8"/>
      <c r="C210" s="8"/>
      <c r="D210" s="8"/>
      <c r="E210" s="8"/>
      <c r="F210" s="9"/>
      <c r="G210" s="48"/>
      <c r="H210" s="48"/>
    </row>
    <row r="211" spans="1:8" ht="28.5" customHeight="1">
      <c r="A211" s="22" t="s">
        <v>174</v>
      </c>
      <c r="B211" s="8" t="s">
        <v>153</v>
      </c>
      <c r="C211" s="8" t="s">
        <v>86</v>
      </c>
      <c r="D211" s="8" t="s">
        <v>32</v>
      </c>
      <c r="E211" s="8" t="s">
        <v>71</v>
      </c>
      <c r="F211" s="9">
        <f>SUM(F212+F227)</f>
        <v>2876676.04</v>
      </c>
      <c r="G211" s="48">
        <f>SUM(G212+G227)</f>
        <v>4374668</v>
      </c>
      <c r="H211" s="48">
        <f>SUM(H212+H227)</f>
        <v>4593255</v>
      </c>
    </row>
    <row r="212" spans="1:8" ht="22.5">
      <c r="A212" s="11" t="s">
        <v>95</v>
      </c>
      <c r="B212" s="8" t="s">
        <v>153</v>
      </c>
      <c r="C212" s="8" t="s">
        <v>86</v>
      </c>
      <c r="D212" s="8" t="s">
        <v>32</v>
      </c>
      <c r="E212" s="8" t="s">
        <v>72</v>
      </c>
      <c r="F212" s="9">
        <f>SUM(F213)</f>
        <v>2871676.04</v>
      </c>
      <c r="G212" s="48">
        <f>SUM(G213)</f>
        <v>4369668</v>
      </c>
      <c r="H212" s="48">
        <f>SUM(H213)</f>
        <v>4588255</v>
      </c>
    </row>
    <row r="213" spans="1:8" ht="21.75" customHeight="1">
      <c r="A213" s="11" t="s">
        <v>96</v>
      </c>
      <c r="B213" s="8" t="s">
        <v>153</v>
      </c>
      <c r="C213" s="8" t="s">
        <v>86</v>
      </c>
      <c r="D213" s="8" t="s">
        <v>32</v>
      </c>
      <c r="E213" s="8" t="s">
        <v>97</v>
      </c>
      <c r="F213" s="9">
        <f>SUM(F214:F226)</f>
        <v>2871676.04</v>
      </c>
      <c r="G213" s="48">
        <f>6000000-151200-1479132</f>
        <v>4369668</v>
      </c>
      <c r="H213" s="48">
        <f>6000000+1900000-158760-3152985</f>
        <v>4588255</v>
      </c>
    </row>
    <row r="214" spans="1:8" ht="17.100000000000001" hidden="1" customHeight="1">
      <c r="A214" s="13" t="s">
        <v>175</v>
      </c>
      <c r="B214" s="8"/>
      <c r="C214" s="8"/>
      <c r="D214" s="8"/>
      <c r="E214" s="8"/>
      <c r="F214" s="9">
        <v>800000</v>
      </c>
      <c r="G214" s="48">
        <f>F214*1.1</f>
        <v>880000.00000000012</v>
      </c>
      <c r="H214" s="48">
        <f>G214*1.1</f>
        <v>968000.00000000023</v>
      </c>
    </row>
    <row r="215" spans="1:8" ht="17.100000000000001" hidden="1" customHeight="1">
      <c r="A215" s="13" t="s">
        <v>176</v>
      </c>
      <c r="B215" s="8"/>
      <c r="C215" s="8"/>
      <c r="D215" s="8"/>
      <c r="E215" s="8"/>
      <c r="F215" s="9">
        <v>500000</v>
      </c>
      <c r="G215" s="48">
        <f t="shared" ref="G215:H221" si="22">F215*1.1</f>
        <v>550000</v>
      </c>
      <c r="H215" s="48">
        <f t="shared" si="22"/>
        <v>605000</v>
      </c>
    </row>
    <row r="216" spans="1:8" ht="17.100000000000001" hidden="1" customHeight="1">
      <c r="A216" s="13" t="s">
        <v>177</v>
      </c>
      <c r="B216" s="8"/>
      <c r="C216" s="8"/>
      <c r="D216" s="8"/>
      <c r="E216" s="8"/>
      <c r="F216" s="9">
        <v>500000</v>
      </c>
      <c r="G216" s="48">
        <f t="shared" si="22"/>
        <v>550000</v>
      </c>
      <c r="H216" s="48">
        <f t="shared" si="22"/>
        <v>605000</v>
      </c>
    </row>
    <row r="217" spans="1:8" ht="17.100000000000001" hidden="1" customHeight="1">
      <c r="A217" s="13" t="s">
        <v>178</v>
      </c>
      <c r="B217" s="8"/>
      <c r="C217" s="8"/>
      <c r="D217" s="8"/>
      <c r="E217" s="8"/>
      <c r="F217" s="9">
        <v>300000</v>
      </c>
      <c r="G217" s="48">
        <f t="shared" si="22"/>
        <v>330000</v>
      </c>
      <c r="H217" s="48">
        <f t="shared" si="22"/>
        <v>363000.00000000006</v>
      </c>
    </row>
    <row r="218" spans="1:8" ht="17.100000000000001" hidden="1" customHeight="1">
      <c r="A218" s="13" t="s">
        <v>179</v>
      </c>
      <c r="B218" s="8"/>
      <c r="C218" s="8"/>
      <c r="D218" s="8"/>
      <c r="E218" s="8"/>
      <c r="F218" s="9">
        <v>200000</v>
      </c>
      <c r="G218" s="48">
        <f t="shared" si="22"/>
        <v>220000.00000000003</v>
      </c>
      <c r="H218" s="48">
        <f t="shared" si="22"/>
        <v>242000.00000000006</v>
      </c>
    </row>
    <row r="219" spans="1:8" ht="17.100000000000001" hidden="1" customHeight="1">
      <c r="A219" s="13" t="s">
        <v>180</v>
      </c>
      <c r="B219" s="8"/>
      <c r="C219" s="8"/>
      <c r="D219" s="8"/>
      <c r="E219" s="8"/>
      <c r="F219" s="9">
        <v>100000</v>
      </c>
      <c r="G219" s="48">
        <f t="shared" si="22"/>
        <v>110000.00000000001</v>
      </c>
      <c r="H219" s="48">
        <f t="shared" si="22"/>
        <v>121000.00000000003</v>
      </c>
    </row>
    <row r="220" spans="1:8" ht="17.100000000000001" hidden="1" customHeight="1">
      <c r="A220" s="13" t="s">
        <v>181</v>
      </c>
      <c r="B220" s="8"/>
      <c r="C220" s="8"/>
      <c r="D220" s="8"/>
      <c r="E220" s="8"/>
      <c r="F220" s="9">
        <v>300000</v>
      </c>
      <c r="G220" s="48">
        <f t="shared" si="22"/>
        <v>330000</v>
      </c>
      <c r="H220" s="48">
        <f t="shared" si="22"/>
        <v>363000.00000000006</v>
      </c>
    </row>
    <row r="221" spans="1:8" ht="17.100000000000001" hidden="1" customHeight="1">
      <c r="A221" s="13" t="s">
        <v>182</v>
      </c>
      <c r="B221" s="8"/>
      <c r="C221" s="8"/>
      <c r="D221" s="8"/>
      <c r="E221" s="8"/>
      <c r="F221" s="9">
        <v>400000</v>
      </c>
      <c r="G221" s="48">
        <f t="shared" si="22"/>
        <v>440000.00000000006</v>
      </c>
      <c r="H221" s="48">
        <f t="shared" si="22"/>
        <v>484000.00000000012</v>
      </c>
    </row>
    <row r="222" spans="1:8" ht="17.100000000000001" hidden="1" customHeight="1">
      <c r="A222" s="21" t="s">
        <v>74</v>
      </c>
      <c r="B222" s="8"/>
      <c r="C222" s="8"/>
      <c r="D222" s="8"/>
      <c r="E222" s="8"/>
      <c r="F222" s="9">
        <v>-228323.96</v>
      </c>
      <c r="G222" s="48">
        <v>485130.78</v>
      </c>
      <c r="H222" s="48">
        <v>1387101.44</v>
      </c>
    </row>
    <row r="223" spans="1:8" ht="17.100000000000001" hidden="1" customHeight="1">
      <c r="A223" s="21"/>
      <c r="B223" s="8"/>
      <c r="C223" s="8"/>
      <c r="D223" s="8"/>
      <c r="E223" s="8"/>
      <c r="F223" s="9"/>
      <c r="G223" s="48"/>
      <c r="H223" s="48"/>
    </row>
    <row r="224" spans="1:8" ht="17.100000000000001" hidden="1" customHeight="1">
      <c r="A224" s="21"/>
      <c r="B224" s="8"/>
      <c r="C224" s="8"/>
      <c r="D224" s="8"/>
      <c r="E224" s="8"/>
      <c r="F224" s="9"/>
      <c r="G224" s="48"/>
      <c r="H224" s="48"/>
    </row>
    <row r="225" spans="1:12" ht="17.100000000000001" hidden="1" customHeight="1">
      <c r="A225" s="21"/>
      <c r="B225" s="8"/>
      <c r="C225" s="8"/>
      <c r="D225" s="8"/>
      <c r="E225" s="8"/>
      <c r="F225" s="9"/>
      <c r="G225" s="48"/>
      <c r="H225" s="48"/>
    </row>
    <row r="226" spans="1:12" ht="17.100000000000001" hidden="1" customHeight="1">
      <c r="A226" s="21"/>
      <c r="B226" s="8"/>
      <c r="C226" s="8"/>
      <c r="D226" s="8"/>
      <c r="E226" s="8"/>
      <c r="F226" s="9"/>
      <c r="G226" s="48"/>
      <c r="H226" s="48"/>
    </row>
    <row r="227" spans="1:12">
      <c r="A227" s="11" t="s">
        <v>13</v>
      </c>
      <c r="B227" s="8" t="s">
        <v>153</v>
      </c>
      <c r="C227" s="8" t="s">
        <v>86</v>
      </c>
      <c r="D227" s="8" t="s">
        <v>32</v>
      </c>
      <c r="E227" s="8" t="s">
        <v>99</v>
      </c>
      <c r="F227" s="9">
        <f>+F228</f>
        <v>5000</v>
      </c>
      <c r="G227" s="48">
        <f>+G228</f>
        <v>5000</v>
      </c>
      <c r="H227" s="48">
        <f>+H228</f>
        <v>5000</v>
      </c>
    </row>
    <row r="228" spans="1:12" ht="15.75" customHeight="1">
      <c r="A228" s="11" t="s">
        <v>98</v>
      </c>
      <c r="B228" s="8" t="s">
        <v>153</v>
      </c>
      <c r="C228" s="8" t="s">
        <v>86</v>
      </c>
      <c r="D228" s="8" t="s">
        <v>32</v>
      </c>
      <c r="E228" s="8" t="s">
        <v>100</v>
      </c>
      <c r="F228" s="9">
        <v>5000</v>
      </c>
      <c r="G228" s="48">
        <v>5000</v>
      </c>
      <c r="H228" s="48">
        <v>5000</v>
      </c>
    </row>
    <row r="229" spans="1:12" ht="15.75" hidden="1" customHeight="1">
      <c r="A229" s="37" t="s">
        <v>183</v>
      </c>
      <c r="B229" s="8"/>
      <c r="C229" s="8"/>
      <c r="D229" s="8"/>
      <c r="E229" s="8"/>
      <c r="F229" s="9" t="e">
        <f>#REF!</f>
        <v>#REF!</v>
      </c>
      <c r="G229" s="48" t="e">
        <f>#REF!</f>
        <v>#REF!</v>
      </c>
      <c r="H229" s="48" t="e">
        <f>#REF!</f>
        <v>#REF!</v>
      </c>
    </row>
    <row r="230" spans="1:12" ht="15" hidden="1" customHeight="1">
      <c r="A230" s="13" t="s">
        <v>184</v>
      </c>
      <c r="B230" s="8"/>
      <c r="C230" s="8"/>
      <c r="D230" s="8"/>
      <c r="E230" s="8"/>
      <c r="F230" s="9">
        <v>1200000</v>
      </c>
      <c r="G230" s="48">
        <v>1200000</v>
      </c>
      <c r="H230" s="48">
        <v>1200000</v>
      </c>
    </row>
    <row r="231" spans="1:12" ht="17.25" hidden="1" customHeight="1">
      <c r="A231" s="23"/>
      <c r="B231" s="8"/>
      <c r="C231" s="8"/>
      <c r="D231" s="8"/>
      <c r="E231" s="8"/>
      <c r="F231" s="9"/>
      <c r="G231" s="48"/>
      <c r="H231" s="48"/>
    </row>
    <row r="232" spans="1:12" ht="34.5" customHeight="1">
      <c r="A232" s="34" t="s">
        <v>185</v>
      </c>
      <c r="B232" s="8" t="s">
        <v>153</v>
      </c>
      <c r="C232" s="8" t="s">
        <v>86</v>
      </c>
      <c r="D232" s="8" t="s">
        <v>186</v>
      </c>
      <c r="E232" s="8" t="s">
        <v>71</v>
      </c>
      <c r="F232" s="9">
        <f t="shared" ref="F232:H234" si="23">+F233</f>
        <v>4321074.72</v>
      </c>
      <c r="G232" s="48">
        <f t="shared" si="23"/>
        <v>0</v>
      </c>
      <c r="H232" s="48">
        <f t="shared" si="23"/>
        <v>0</v>
      </c>
    </row>
    <row r="233" spans="1:12" ht="29.25" customHeight="1">
      <c r="A233" s="22" t="s">
        <v>187</v>
      </c>
      <c r="B233" s="8" t="s">
        <v>153</v>
      </c>
      <c r="C233" s="8" t="s">
        <v>86</v>
      </c>
      <c r="D233" s="8" t="s">
        <v>188</v>
      </c>
      <c r="E233" s="8" t="s">
        <v>71</v>
      </c>
      <c r="F233" s="9">
        <f>F234</f>
        <v>4321074.72</v>
      </c>
      <c r="G233" s="48">
        <f>G234</f>
        <v>0</v>
      </c>
      <c r="H233" s="48">
        <f>H234</f>
        <v>0</v>
      </c>
    </row>
    <row r="234" spans="1:12" ht="28.5" customHeight="1">
      <c r="A234" s="11" t="s">
        <v>95</v>
      </c>
      <c r="B234" s="8" t="s">
        <v>153</v>
      </c>
      <c r="C234" s="8" t="s">
        <v>86</v>
      </c>
      <c r="D234" s="8" t="s">
        <v>188</v>
      </c>
      <c r="E234" s="8" t="s">
        <v>72</v>
      </c>
      <c r="F234" s="9">
        <f t="shared" si="23"/>
        <v>4321074.72</v>
      </c>
      <c r="G234" s="48">
        <f t="shared" si="23"/>
        <v>0</v>
      </c>
      <c r="H234" s="48">
        <f t="shared" si="23"/>
        <v>0</v>
      </c>
    </row>
    <row r="235" spans="1:12" ht="30" customHeight="1">
      <c r="A235" s="11" t="s">
        <v>96</v>
      </c>
      <c r="B235" s="8" t="s">
        <v>153</v>
      </c>
      <c r="C235" s="8" t="s">
        <v>86</v>
      </c>
      <c r="D235" s="8" t="s">
        <v>188</v>
      </c>
      <c r="E235" s="8" t="s">
        <v>97</v>
      </c>
      <c r="F235" s="9">
        <v>4321074.72</v>
      </c>
      <c r="G235" s="48">
        <v>0</v>
      </c>
      <c r="H235" s="48">
        <v>0</v>
      </c>
      <c r="J235" s="9">
        <v>4321074.72</v>
      </c>
      <c r="K235" s="9">
        <v>4321074.72</v>
      </c>
      <c r="L235" s="9">
        <v>4812856.54</v>
      </c>
    </row>
    <row r="236" spans="1:12" ht="17.100000000000001" hidden="1" customHeight="1">
      <c r="A236" s="13" t="s">
        <v>189</v>
      </c>
      <c r="B236" s="8"/>
      <c r="C236" s="8"/>
      <c r="D236" s="8"/>
      <c r="E236" s="8"/>
      <c r="F236" s="9">
        <v>4321074.72</v>
      </c>
      <c r="G236" s="48"/>
      <c r="H236" s="48"/>
    </row>
    <row r="237" spans="1:12" ht="17.100000000000001" hidden="1" customHeight="1">
      <c r="A237" s="13"/>
      <c r="B237" s="8"/>
      <c r="C237" s="8"/>
      <c r="D237" s="8"/>
      <c r="E237" s="8"/>
      <c r="F237" s="9"/>
      <c r="G237" s="48"/>
      <c r="H237" s="48"/>
    </row>
    <row r="238" spans="1:12" ht="17.100000000000001" hidden="1" customHeight="1">
      <c r="A238" s="13"/>
      <c r="B238" s="8"/>
      <c r="C238" s="8"/>
      <c r="D238" s="8"/>
      <c r="E238" s="8"/>
      <c r="F238" s="9"/>
      <c r="G238" s="48"/>
      <c r="H238" s="48"/>
    </row>
    <row r="239" spans="1:12" ht="17.100000000000001" hidden="1" customHeight="1">
      <c r="A239" s="13"/>
      <c r="B239" s="8"/>
      <c r="C239" s="8"/>
      <c r="D239" s="8"/>
      <c r="E239" s="8"/>
      <c r="F239" s="9"/>
      <c r="G239" s="48"/>
      <c r="H239" s="48"/>
    </row>
    <row r="240" spans="1:12" ht="17.100000000000001" hidden="1" customHeight="1">
      <c r="A240" s="13"/>
      <c r="B240" s="8"/>
      <c r="C240" s="8"/>
      <c r="D240" s="8"/>
      <c r="E240" s="8"/>
      <c r="F240" s="9"/>
      <c r="G240" s="48"/>
      <c r="H240" s="48"/>
    </row>
    <row r="241" spans="1:11" ht="17.100000000000001" hidden="1" customHeight="1">
      <c r="A241" s="13"/>
      <c r="B241" s="8"/>
      <c r="C241" s="8"/>
      <c r="D241" s="8"/>
      <c r="E241" s="8"/>
      <c r="F241" s="9"/>
      <c r="G241" s="48"/>
      <c r="H241" s="48"/>
    </row>
    <row r="242" spans="1:11" ht="17.100000000000001" hidden="1" customHeight="1">
      <c r="A242" s="13"/>
      <c r="B242" s="8"/>
      <c r="C242" s="8"/>
      <c r="D242" s="8"/>
      <c r="E242" s="8"/>
      <c r="F242" s="9"/>
      <c r="G242" s="48"/>
      <c r="H242" s="48"/>
    </row>
    <row r="243" spans="1:11" ht="29.25" customHeight="1">
      <c r="A243" s="32" t="s">
        <v>190</v>
      </c>
      <c r="B243" s="8" t="s">
        <v>191</v>
      </c>
      <c r="C243" s="8" t="s">
        <v>81</v>
      </c>
      <c r="D243" s="8" t="s">
        <v>82</v>
      </c>
      <c r="E243" s="8" t="s">
        <v>71</v>
      </c>
      <c r="F243" s="33">
        <f>+F244</f>
        <v>9020617.4800000004</v>
      </c>
      <c r="G243" s="47">
        <f>G244</f>
        <v>7712547</v>
      </c>
      <c r="H243" s="47">
        <f>H244</f>
        <v>7712547</v>
      </c>
    </row>
    <row r="244" spans="1:11" ht="52.5" customHeight="1">
      <c r="A244" s="22" t="s">
        <v>192</v>
      </c>
      <c r="B244" s="8" t="s">
        <v>191</v>
      </c>
      <c r="C244" s="8" t="s">
        <v>84</v>
      </c>
      <c r="D244" s="8" t="s">
        <v>82</v>
      </c>
      <c r="E244" s="8" t="s">
        <v>71</v>
      </c>
      <c r="F244" s="9">
        <f>+F245+F259</f>
        <v>9020617.4800000004</v>
      </c>
      <c r="G244" s="48">
        <f>G245+G259</f>
        <v>7712547</v>
      </c>
      <c r="H244" s="48">
        <f>H245+H259</f>
        <v>7712547</v>
      </c>
    </row>
    <row r="245" spans="1:11" s="39" customFormat="1">
      <c r="A245" s="22" t="s">
        <v>193</v>
      </c>
      <c r="B245" s="8" t="s">
        <v>191</v>
      </c>
      <c r="C245" s="8" t="s">
        <v>84</v>
      </c>
      <c r="D245" s="8" t="s">
        <v>12</v>
      </c>
      <c r="E245" s="8" t="s">
        <v>71</v>
      </c>
      <c r="F245" s="9">
        <f>+F246</f>
        <v>8020617.4800000004</v>
      </c>
      <c r="G245" s="48">
        <f>G246</f>
        <v>6502547</v>
      </c>
      <c r="H245" s="48">
        <f>H246</f>
        <v>6502547</v>
      </c>
    </row>
    <row r="246" spans="1:11">
      <c r="A246" s="22" t="s">
        <v>11</v>
      </c>
      <c r="B246" s="8" t="s">
        <v>191</v>
      </c>
      <c r="C246" s="8" t="s">
        <v>84</v>
      </c>
      <c r="D246" s="8" t="s">
        <v>12</v>
      </c>
      <c r="E246" s="8" t="s">
        <v>71</v>
      </c>
      <c r="F246" s="9">
        <f>+F247+F250+F257</f>
        <v>8020617.4800000004</v>
      </c>
      <c r="G246" s="48">
        <f>G247+G250+G257</f>
        <v>6502547</v>
      </c>
      <c r="H246" s="48">
        <f>H247+H250+H257</f>
        <v>6502547</v>
      </c>
    </row>
    <row r="247" spans="1:11" ht="51.75" customHeight="1">
      <c r="A247" s="11" t="s">
        <v>90</v>
      </c>
      <c r="B247" s="8" t="s">
        <v>191</v>
      </c>
      <c r="C247" s="8" t="s">
        <v>84</v>
      </c>
      <c r="D247" s="8" t="s">
        <v>12</v>
      </c>
      <c r="E247" s="8" t="s">
        <v>91</v>
      </c>
      <c r="F247" s="9">
        <f>SUM(F248)</f>
        <v>6220617.4800000004</v>
      </c>
      <c r="G247" s="48">
        <f>G248</f>
        <v>5192547</v>
      </c>
      <c r="H247" s="48">
        <f>H248</f>
        <v>5192547</v>
      </c>
    </row>
    <row r="248" spans="1:11">
      <c r="A248" s="11" t="s">
        <v>194</v>
      </c>
      <c r="B248" s="8" t="s">
        <v>191</v>
      </c>
      <c r="C248" s="8" t="s">
        <v>84</v>
      </c>
      <c r="D248" s="8" t="s">
        <v>12</v>
      </c>
      <c r="E248" s="8" t="s">
        <v>195</v>
      </c>
      <c r="F248" s="9">
        <f>SUM(F249)</f>
        <v>6220617.4800000004</v>
      </c>
      <c r="G248" s="48">
        <v>5192547</v>
      </c>
      <c r="H248" s="48">
        <v>5192547</v>
      </c>
    </row>
    <row r="249" spans="1:11" ht="35.25" hidden="1">
      <c r="A249" s="21" t="s">
        <v>214</v>
      </c>
      <c r="B249" s="8"/>
      <c r="C249" s="8"/>
      <c r="D249" s="8"/>
      <c r="E249" s="8"/>
      <c r="F249" s="9">
        <v>6220617.4800000004</v>
      </c>
      <c r="G249" s="48">
        <v>6531648.3540000003</v>
      </c>
      <c r="H249" s="48">
        <v>6858230.7717000004</v>
      </c>
      <c r="J249" s="3">
        <v>6220617.4800000004</v>
      </c>
      <c r="K249" s="3">
        <v>-4777740</v>
      </c>
    </row>
    <row r="250" spans="1:11" ht="22.5">
      <c r="A250" s="11" t="s">
        <v>95</v>
      </c>
      <c r="B250" s="8" t="s">
        <v>191</v>
      </c>
      <c r="C250" s="8" t="s">
        <v>84</v>
      </c>
      <c r="D250" s="8" t="s">
        <v>12</v>
      </c>
      <c r="E250" s="8" t="s">
        <v>72</v>
      </c>
      <c r="F250" s="9">
        <f>+F251</f>
        <v>1790000</v>
      </c>
      <c r="G250" s="48">
        <f>G251</f>
        <v>1300000</v>
      </c>
      <c r="H250" s="48">
        <f>H251</f>
        <v>1300000</v>
      </c>
    </row>
    <row r="251" spans="1:11" ht="21" customHeight="1">
      <c r="A251" s="11" t="s">
        <v>96</v>
      </c>
      <c r="B251" s="8" t="s">
        <v>191</v>
      </c>
      <c r="C251" s="8" t="s">
        <v>84</v>
      </c>
      <c r="D251" s="8" t="s">
        <v>12</v>
      </c>
      <c r="E251" s="8" t="s">
        <v>97</v>
      </c>
      <c r="F251" s="9">
        <f>SUM(F252:F256)</f>
        <v>1790000</v>
      </c>
      <c r="G251" s="48">
        <v>1300000</v>
      </c>
      <c r="H251" s="48">
        <v>1300000</v>
      </c>
    </row>
    <row r="252" spans="1:11" ht="15" hidden="1" customHeight="1">
      <c r="A252" s="21" t="s">
        <v>196</v>
      </c>
      <c r="B252" s="8"/>
      <c r="C252" s="8"/>
      <c r="D252" s="8"/>
      <c r="E252" s="8"/>
      <c r="F252" s="9">
        <v>1790000</v>
      </c>
      <c r="G252" s="48">
        <v>1969000.0000000002</v>
      </c>
      <c r="H252" s="48">
        <v>2165900.0000000005</v>
      </c>
    </row>
    <row r="253" spans="1:11" ht="15" hidden="1" customHeight="1">
      <c r="A253" s="21" t="s">
        <v>197</v>
      </c>
      <c r="B253" s="8"/>
      <c r="C253" s="8"/>
      <c r="D253" s="8"/>
      <c r="E253" s="8"/>
      <c r="F253" s="9"/>
      <c r="G253" s="48">
        <v>429391.95</v>
      </c>
      <c r="H253" s="48">
        <v>2926559.99</v>
      </c>
    </row>
    <row r="254" spans="1:11" ht="15" hidden="1" customHeight="1">
      <c r="A254" s="21" t="s">
        <v>198</v>
      </c>
      <c r="B254" s="8"/>
      <c r="C254" s="8"/>
      <c r="D254" s="8"/>
      <c r="E254" s="8"/>
      <c r="F254" s="9"/>
      <c r="G254" s="48">
        <v>-402969</v>
      </c>
      <c r="H254" s="48">
        <v>-3012508.16</v>
      </c>
    </row>
    <row r="255" spans="1:11" ht="15" hidden="1" customHeight="1">
      <c r="A255" s="11"/>
      <c r="B255" s="8"/>
      <c r="C255" s="8"/>
      <c r="D255" s="8"/>
      <c r="E255" s="8"/>
      <c r="F255" s="9"/>
      <c r="G255" s="48"/>
      <c r="H255" s="48"/>
    </row>
    <row r="256" spans="1:11" ht="15" hidden="1" customHeight="1">
      <c r="A256" s="11"/>
      <c r="B256" s="8"/>
      <c r="C256" s="8"/>
      <c r="D256" s="8"/>
      <c r="E256" s="8"/>
      <c r="F256" s="9"/>
      <c r="G256" s="48"/>
      <c r="H256" s="48"/>
    </row>
    <row r="257" spans="1:11" ht="16.5" customHeight="1">
      <c r="A257" s="11" t="s">
        <v>13</v>
      </c>
      <c r="B257" s="8" t="s">
        <v>191</v>
      </c>
      <c r="C257" s="8" t="s">
        <v>84</v>
      </c>
      <c r="D257" s="8" t="s">
        <v>12</v>
      </c>
      <c r="E257" s="8" t="s">
        <v>99</v>
      </c>
      <c r="F257" s="9">
        <f>+F258</f>
        <v>10000</v>
      </c>
      <c r="G257" s="48">
        <v>10000</v>
      </c>
      <c r="H257" s="48">
        <v>10000</v>
      </c>
    </row>
    <row r="258" spans="1:11" ht="18.75" customHeight="1">
      <c r="A258" s="11" t="s">
        <v>98</v>
      </c>
      <c r="B258" s="8" t="s">
        <v>191</v>
      </c>
      <c r="C258" s="8" t="s">
        <v>84</v>
      </c>
      <c r="D258" s="8" t="s">
        <v>12</v>
      </c>
      <c r="E258" s="8" t="s">
        <v>100</v>
      </c>
      <c r="F258" s="9">
        <v>10000</v>
      </c>
      <c r="G258" s="48">
        <v>10000</v>
      </c>
      <c r="H258" s="48">
        <v>10000</v>
      </c>
      <c r="J258" s="3">
        <v>10</v>
      </c>
      <c r="K258" s="3" t="s">
        <v>199</v>
      </c>
    </row>
    <row r="259" spans="1:11">
      <c r="A259" s="22" t="s">
        <v>14</v>
      </c>
      <c r="B259" s="8" t="s">
        <v>191</v>
      </c>
      <c r="C259" s="8" t="s">
        <v>84</v>
      </c>
      <c r="D259" s="8" t="s">
        <v>15</v>
      </c>
      <c r="E259" s="8" t="s">
        <v>71</v>
      </c>
      <c r="F259" s="9">
        <f>+F260</f>
        <v>1000000</v>
      </c>
      <c r="G259" s="48">
        <f>G260</f>
        <v>1210000.0000000005</v>
      </c>
      <c r="H259" s="48">
        <f>H260</f>
        <v>1210000.0000000005</v>
      </c>
    </row>
    <row r="260" spans="1:11" ht="22.5">
      <c r="A260" s="11" t="s">
        <v>95</v>
      </c>
      <c r="B260" s="8" t="s">
        <v>191</v>
      </c>
      <c r="C260" s="8" t="s">
        <v>84</v>
      </c>
      <c r="D260" s="8" t="s">
        <v>15</v>
      </c>
      <c r="E260" s="8" t="s">
        <v>72</v>
      </c>
      <c r="F260" s="9">
        <f>+F261</f>
        <v>1000000</v>
      </c>
      <c r="G260" s="48">
        <f>G261</f>
        <v>1210000.0000000005</v>
      </c>
      <c r="H260" s="48">
        <f>H261</f>
        <v>1210000.0000000005</v>
      </c>
    </row>
    <row r="261" spans="1:11" ht="24" customHeight="1">
      <c r="A261" s="11" t="s">
        <v>96</v>
      </c>
      <c r="B261" s="8" t="s">
        <v>191</v>
      </c>
      <c r="C261" s="8" t="s">
        <v>84</v>
      </c>
      <c r="D261" s="8" t="s">
        <v>15</v>
      </c>
      <c r="E261" s="8" t="s">
        <v>97</v>
      </c>
      <c r="F261" s="9">
        <f>SUM(F262:F269)</f>
        <v>1000000</v>
      </c>
      <c r="G261" s="48">
        <v>1210000.0000000005</v>
      </c>
      <c r="H261" s="48">
        <v>1210000.0000000005</v>
      </c>
    </row>
    <row r="262" spans="1:11" ht="15" hidden="1" customHeight="1">
      <c r="A262" s="21" t="s">
        <v>200</v>
      </c>
      <c r="B262" s="8"/>
      <c r="C262" s="8"/>
      <c r="D262" s="8"/>
      <c r="E262" s="8"/>
      <c r="F262" s="9">
        <v>400000</v>
      </c>
      <c r="G262" s="48">
        <f t="shared" ref="G262:H264" si="24">F262*1.1</f>
        <v>440000.00000000006</v>
      </c>
      <c r="H262" s="48">
        <f t="shared" si="24"/>
        <v>484000.00000000012</v>
      </c>
    </row>
    <row r="263" spans="1:11" ht="15" hidden="1" customHeight="1">
      <c r="A263" s="21" t="s">
        <v>201</v>
      </c>
      <c r="B263" s="8"/>
      <c r="C263" s="8"/>
      <c r="D263" s="8"/>
      <c r="E263" s="8"/>
      <c r="F263" s="9">
        <v>200000</v>
      </c>
      <c r="G263" s="48">
        <f t="shared" si="24"/>
        <v>220000.00000000003</v>
      </c>
      <c r="H263" s="48">
        <f t="shared" si="24"/>
        <v>242000.00000000006</v>
      </c>
    </row>
    <row r="264" spans="1:11" ht="15" hidden="1" customHeight="1">
      <c r="A264" s="21" t="s">
        <v>202</v>
      </c>
      <c r="B264" s="8"/>
      <c r="C264" s="8"/>
      <c r="D264" s="8"/>
      <c r="E264" s="8"/>
      <c r="F264" s="9">
        <v>400000</v>
      </c>
      <c r="G264" s="48">
        <f t="shared" si="24"/>
        <v>440000.00000000006</v>
      </c>
      <c r="H264" s="48">
        <f t="shared" si="24"/>
        <v>484000.00000000012</v>
      </c>
    </row>
    <row r="265" spans="1:11" ht="15" hidden="1" customHeight="1">
      <c r="A265" s="21"/>
      <c r="B265" s="8"/>
      <c r="C265" s="8"/>
      <c r="D265" s="8"/>
      <c r="E265" s="8"/>
      <c r="F265" s="9"/>
      <c r="G265" s="48"/>
      <c r="H265" s="48"/>
    </row>
    <row r="266" spans="1:11" ht="15" hidden="1" customHeight="1">
      <c r="A266" s="11"/>
      <c r="B266" s="8"/>
      <c r="C266" s="8"/>
      <c r="D266" s="8"/>
      <c r="E266" s="8"/>
      <c r="F266" s="9"/>
      <c r="G266" s="48"/>
      <c r="H266" s="48"/>
    </row>
    <row r="267" spans="1:11" ht="15" hidden="1" customHeight="1">
      <c r="A267" s="11"/>
      <c r="B267" s="8"/>
      <c r="C267" s="8"/>
      <c r="D267" s="8"/>
      <c r="E267" s="8"/>
      <c r="F267" s="9"/>
      <c r="G267" s="48"/>
      <c r="H267" s="48"/>
    </row>
    <row r="268" spans="1:11" ht="15" hidden="1" customHeight="1">
      <c r="A268" s="11"/>
      <c r="B268" s="8"/>
      <c r="C268" s="8"/>
      <c r="D268" s="8"/>
      <c r="E268" s="8"/>
      <c r="F268" s="9"/>
      <c r="G268" s="48"/>
      <c r="H268" s="48"/>
    </row>
    <row r="269" spans="1:11" ht="15" hidden="1" customHeight="1">
      <c r="A269" s="11"/>
      <c r="B269" s="8"/>
      <c r="C269" s="8"/>
      <c r="D269" s="8"/>
      <c r="E269" s="8"/>
      <c r="F269" s="9"/>
      <c r="G269" s="48"/>
      <c r="H269" s="48"/>
    </row>
    <row r="270" spans="1:11">
      <c r="A270" s="35" t="s">
        <v>215</v>
      </c>
      <c r="B270" s="8" t="s">
        <v>203</v>
      </c>
      <c r="C270" s="8" t="s">
        <v>81</v>
      </c>
      <c r="D270" s="8" t="s">
        <v>82</v>
      </c>
      <c r="E270" s="8" t="s">
        <v>71</v>
      </c>
      <c r="F270" s="9">
        <f>F271+F275</f>
        <v>876000</v>
      </c>
      <c r="G270" s="48">
        <f>G271+G275</f>
        <v>775000</v>
      </c>
      <c r="H270" s="48">
        <f>H271+H275</f>
        <v>775000</v>
      </c>
    </row>
    <row r="271" spans="1:11">
      <c r="A271" s="11" t="s">
        <v>204</v>
      </c>
      <c r="B271" s="8" t="s">
        <v>203</v>
      </c>
      <c r="C271" s="8" t="s">
        <v>86</v>
      </c>
      <c r="D271" s="8" t="s">
        <v>82</v>
      </c>
      <c r="E271" s="8" t="s">
        <v>71</v>
      </c>
      <c r="F271" s="9">
        <f>F272</f>
        <v>26000</v>
      </c>
      <c r="G271" s="48">
        <f>G272</f>
        <v>45000</v>
      </c>
      <c r="H271" s="48">
        <f>H272</f>
        <v>45000</v>
      </c>
    </row>
    <row r="272" spans="1:11" ht="67.5">
      <c r="A272" s="11" t="s">
        <v>208</v>
      </c>
      <c r="B272" s="8" t="s">
        <v>125</v>
      </c>
      <c r="C272" s="8" t="s">
        <v>86</v>
      </c>
      <c r="D272" s="8" t="s">
        <v>209</v>
      </c>
      <c r="E272" s="8" t="s">
        <v>71</v>
      </c>
      <c r="F272" s="9">
        <f t="shared" ref="F272:H273" si="25">+F273</f>
        <v>26000</v>
      </c>
      <c r="G272" s="48">
        <f t="shared" si="25"/>
        <v>45000</v>
      </c>
      <c r="H272" s="48">
        <f t="shared" si="25"/>
        <v>45000</v>
      </c>
    </row>
    <row r="273" spans="1:8">
      <c r="A273" s="11" t="s">
        <v>210</v>
      </c>
      <c r="B273" s="8" t="s">
        <v>125</v>
      </c>
      <c r="C273" s="8" t="s">
        <v>86</v>
      </c>
      <c r="D273" s="8" t="s">
        <v>209</v>
      </c>
      <c r="E273" s="8" t="s">
        <v>211</v>
      </c>
      <c r="F273" s="9">
        <f t="shared" si="25"/>
        <v>26000</v>
      </c>
      <c r="G273" s="48">
        <f t="shared" si="25"/>
        <v>45000</v>
      </c>
      <c r="H273" s="48">
        <f t="shared" si="25"/>
        <v>45000</v>
      </c>
    </row>
    <row r="274" spans="1:8">
      <c r="A274" s="24" t="s">
        <v>212</v>
      </c>
      <c r="B274" s="8" t="s">
        <v>125</v>
      </c>
      <c r="C274" s="8" t="s">
        <v>86</v>
      </c>
      <c r="D274" s="8" t="s">
        <v>209</v>
      </c>
      <c r="E274" s="8" t="s">
        <v>213</v>
      </c>
      <c r="F274" s="9">
        <v>26000</v>
      </c>
      <c r="G274" s="48">
        <v>45000</v>
      </c>
      <c r="H274" s="48">
        <v>45000</v>
      </c>
    </row>
    <row r="275" spans="1:8">
      <c r="A275" s="41" t="s">
        <v>216</v>
      </c>
      <c r="B275" s="8" t="s">
        <v>125</v>
      </c>
      <c r="C275" s="8" t="s">
        <v>217</v>
      </c>
      <c r="D275" s="8" t="s">
        <v>82</v>
      </c>
      <c r="E275" s="8" t="s">
        <v>71</v>
      </c>
      <c r="F275" s="9">
        <f t="shared" ref="F275:H277" si="26">F276</f>
        <v>850000</v>
      </c>
      <c r="G275" s="48">
        <f t="shared" si="26"/>
        <v>730000</v>
      </c>
      <c r="H275" s="48">
        <f t="shared" si="26"/>
        <v>730000</v>
      </c>
    </row>
    <row r="276" spans="1:8">
      <c r="A276" s="42" t="s">
        <v>218</v>
      </c>
      <c r="B276" s="8" t="s">
        <v>125</v>
      </c>
      <c r="C276" s="8" t="s">
        <v>217</v>
      </c>
      <c r="D276" s="43" t="s">
        <v>2</v>
      </c>
      <c r="E276" s="8" t="s">
        <v>71</v>
      </c>
      <c r="F276" s="9">
        <f t="shared" si="26"/>
        <v>850000</v>
      </c>
      <c r="G276" s="48">
        <f t="shared" si="26"/>
        <v>730000</v>
      </c>
      <c r="H276" s="48">
        <f t="shared" si="26"/>
        <v>730000</v>
      </c>
    </row>
    <row r="277" spans="1:8">
      <c r="A277" s="44" t="s">
        <v>205</v>
      </c>
      <c r="B277" s="8" t="s">
        <v>125</v>
      </c>
      <c r="C277" s="8" t="s">
        <v>217</v>
      </c>
      <c r="D277" s="43" t="s">
        <v>2</v>
      </c>
      <c r="E277" s="8" t="s">
        <v>206</v>
      </c>
      <c r="F277" s="9">
        <f t="shared" si="26"/>
        <v>850000</v>
      </c>
      <c r="G277" s="48">
        <f t="shared" si="26"/>
        <v>730000</v>
      </c>
      <c r="H277" s="48">
        <f t="shared" si="26"/>
        <v>730000</v>
      </c>
    </row>
    <row r="278" spans="1:8" ht="22.5">
      <c r="A278" s="45" t="s">
        <v>207</v>
      </c>
      <c r="B278" s="8" t="s">
        <v>125</v>
      </c>
      <c r="C278" s="8" t="s">
        <v>217</v>
      </c>
      <c r="D278" s="43" t="s">
        <v>2</v>
      </c>
      <c r="E278" s="8" t="s">
        <v>219</v>
      </c>
      <c r="F278" s="9">
        <v>850000</v>
      </c>
      <c r="G278" s="48">
        <v>730000</v>
      </c>
      <c r="H278" s="48">
        <v>730000</v>
      </c>
    </row>
  </sheetData>
  <sheetProtection selectLockedCells="1"/>
  <mergeCells count="2">
    <mergeCell ref="D1:H1"/>
    <mergeCell ref="A2:H2"/>
  </mergeCells>
  <printOptions horizontalCentered="1"/>
  <pageMargins left="0.51181102362204722" right="0.19685039370078741" top="0.19685039370078741" bottom="0.19685039370078741" header="0.31496062992125984" footer="0.31496062992125984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2</vt:lpstr>
      <vt:lpstr>'№ 2'!Заголовки_для_печати</vt:lpstr>
      <vt:lpstr>'№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REGION</dc:creator>
  <cp:lastModifiedBy>Диана</cp:lastModifiedBy>
  <cp:lastPrinted>2023-11-16T09:50:21Z</cp:lastPrinted>
  <dcterms:created xsi:type="dcterms:W3CDTF">2021-12-07T16:01:54Z</dcterms:created>
  <dcterms:modified xsi:type="dcterms:W3CDTF">2023-11-24T09:32:30Z</dcterms:modified>
</cp:coreProperties>
</file>